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Table00" sheetId="1" r:id="rId4"/>
    <sheet name="Table01" sheetId="2" r:id="rId5"/>
    <sheet name="Table02" sheetId="3" r:id="rId6"/>
    <sheet name="Table03.1" sheetId="4" r:id="rId7"/>
    <sheet name="Table03.2" sheetId="5" r:id="rId8"/>
    <sheet name="Table03.3" sheetId="6" r:id="rId9"/>
    <sheet name="Table03.4" sheetId="7" r:id="rId10"/>
    <sheet name="Table03.5" sheetId="8" r:id="rId11"/>
    <sheet name="Table04" sheetId="9" r:id="rId12"/>
    <sheet name="Table05" sheetId="10" r:id="rId13"/>
    <sheet name="Table06" sheetId="11" r:id="rId14"/>
    <sheet name="Table07" sheetId="12" r:id="rId15"/>
    <sheet name="Table08.1" sheetId="13" r:id="rId16"/>
    <sheet name="Table08.2" sheetId="14" r:id="rId17"/>
    <sheet name="Table08.3" sheetId="15" r:id="rId18"/>
    <sheet name="Table08.4" sheetId="16" r:id="rId19"/>
    <sheet name="Table08.5" sheetId="17" r:id="rId20"/>
    <sheet name="Table09" sheetId="18" r:id="rId21"/>
  </sheets>
  <definedNames>
    <definedName name="hsCPC">'Table00'!$C$30</definedName>
    <definedName name="hsLT">'Table00'!$C$32</definedName>
    <definedName name="hsTL">'Table00'!$C$31</definedName>
    <definedName name="hsTTK">'Table00'!$C$29</definedName>
    <definedName name="_xlnm.Print_Area" localSheetId="0">'Table00'!$A$1:$D$34</definedName>
    <definedName name="_xlnm.Print_Area" localSheetId="1">'Table01'!$A$1:$F$30</definedName>
    <definedName name="_xlnm.Print_Area" localSheetId="2">'Table02'!$A$1:$F$14</definedName>
    <definedName name="_xlnm.Print_Area" localSheetId="3">'Table03.1'!$A$1:$L$42</definedName>
    <definedName name="_xlnm.Print_Area" localSheetId="4">'Table03.2'!$A$1:$L$37</definedName>
    <definedName name="_xlnm.Print_Area" localSheetId="5">'Table03.3'!$A$1:$L$37</definedName>
    <definedName name="_xlnm.Print_Area" localSheetId="6">'Table03.4'!$A$1:$L$32</definedName>
    <definedName name="_xlnm.Print_Area" localSheetId="7">'Table03.5'!$A$1:$L$17</definedName>
    <definedName name="_xlnm.Print_Area" localSheetId="8">'Table04'!$A$1:$F$162</definedName>
    <definedName name="_xlnm.Print_Area" localSheetId="9">'Table05'!$A$1:$F$26</definedName>
    <definedName name="_xlnm.Print_Area" localSheetId="10">'Table06'!$A$1:$F$80</definedName>
    <definedName name="_xlnm.Print_Area" localSheetId="11">'Table07'!$A$1:$F$2255</definedName>
    <definedName name="_xlnm.Print_Area" localSheetId="12">'Table08.1'!$A$1:$G$40</definedName>
    <definedName name="_xlnm.Print_Area" localSheetId="13">'Table08.2'!$A$1:$G$35</definedName>
    <definedName name="_xlnm.Print_Area" localSheetId="14">'Table08.3'!$A$1:$G$35</definedName>
    <definedName name="_xlnm.Print_Area" localSheetId="15">'Table08.4'!$A$1:$G$30</definedName>
    <definedName name="_xlnm.Print_Area" localSheetId="16">'Table08.5'!$A$1:$G$15</definedName>
    <definedName name="_xlnm.Print_Area" localSheetId="17">'Table09'!$A$1:$F$31</definedName>
  </definedNames>
  <calcPr calcId="124519" calcMode="auto" fullCalcOnLoad="0"/>
</workbook>
</file>

<file path=xl/comments1.xml><?xml version="1.0" encoding="utf-8"?>
<comments xmlns="http://schemas.openxmlformats.org/spreadsheetml/2006/main">
  <authors>
    <author>Le Anh</author>
  </authors>
  <commentList>
    <comment ref="D2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Dinhmuconline: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Thay đổi tên công trình ở đây. Các sheet khác sẽ thay đổi theo.</t>
        </r>
      </text>
    </comment>
    <comment ref="D2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Dinhmuconline:
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Thay đổi tên công ty ở đây. Các sheet khác sẽ thay đổi theo.</t>
        </r>
      </text>
    </comment>
    <comment ref="D24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Dinhmuconline:
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Thay đổi tên kỹ sư chủ trì ở đây. Các sheet khác sẽ thay đổi theo.</t>
        </r>
      </text>
    </comment>
    <comment ref="C29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Dinhmuconline:
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Các hệ số này thay đổi thì giá trị của các bảng tính sẽ thay đổi theo
</t>
        </r>
      </text>
    </comment>
  </commentList>
</comments>
</file>

<file path=xl/sharedStrings.xml><?xml version="1.0" encoding="utf-8"?>
<sst xmlns="http://schemas.openxmlformats.org/spreadsheetml/2006/main" uniqueCount="1517">
  <si>
    <t>ĐỊNH MỨC ONLINE | Phương thức đơn giản để tính chi phí xây dựng</t>
  </si>
  <si>
    <t>Mã số công trình: test01_01</t>
  </si>
  <si>
    <t>DANH MỤC CÁC BẢNG TÍNH CỦA WORKBOOK</t>
  </si>
  <si>
    <t>No.</t>
  </si>
  <si>
    <t>Tên bảng tính</t>
  </si>
  <si>
    <t>Ký hiệu</t>
  </si>
  <si>
    <t>Giải thích</t>
  </si>
  <si>
    <t>Tổng hợp dự toán xây lắp công trình</t>
  </si>
  <si>
    <t>table01</t>
  </si>
  <si>
    <t>Thể hiện tổng giá trị dự toán xây lắp</t>
  </si>
  <si>
    <t>Danh mục hạng mục công trình</t>
  </si>
  <si>
    <t>table02</t>
  </si>
  <si>
    <t>Thể hiện giá trị dự toán xây lắp của mỗi hạng mục</t>
  </si>
  <si>
    <t>Danh mục công việc của mỗi hạng mục</t>
  </si>
  <si>
    <t>table03</t>
  </si>
  <si>
    <t>Bảng danh mục chi phí trực tiếp của mỗi công việc</t>
  </si>
  <si>
    <t>Danh mục hao phí vật liệu</t>
  </si>
  <si>
    <t>table04</t>
  </si>
  <si>
    <t>Tổng hợp hao phí vật liệu gồm: khối lượng, giá trị</t>
  </si>
  <si>
    <t>Danh mục hao phí nhân công</t>
  </si>
  <si>
    <t>table05</t>
  </si>
  <si>
    <t>Tổng hợp hao phí nhân công gồm: khối lượng, giá trị</t>
  </si>
  <si>
    <t>Danh mục hao phí máy thi công</t>
  </si>
  <si>
    <t>table06</t>
  </si>
  <si>
    <t>Tổng hợp hao phí máy thi công gồm: khối lượng, giá trị</t>
  </si>
  <si>
    <t>Danh mục phân tích chi tiết đơn giá</t>
  </si>
  <si>
    <t>table07</t>
  </si>
  <si>
    <t>Bảng chiết tính đơn giá từng công việc</t>
  </si>
  <si>
    <t>Danh mục đơn giá tổng hợp</t>
  </si>
  <si>
    <t>table08</t>
  </si>
  <si>
    <t>Bảng tính giá trị dự toán xây lắp theo đơn giá tổng hợp (đầy đủ)</t>
  </si>
  <si>
    <t>bao gồm các chi phí trực tiếp và gián tiếp</t>
  </si>
  <si>
    <t>CÁC THAM SỐ CƠ BẢN CỦA CÔNG TRÌNH</t>
  </si>
  <si>
    <t>Diễn giải</t>
  </si>
  <si>
    <t>Tỷ lệ</t>
  </si>
  <si>
    <t xml:space="preserve">Tên công trình: </t>
  </si>
  <si>
    <t>Công trình DEMO</t>
  </si>
  <si>
    <t xml:space="preserve">Địa điểm xây dựng: </t>
  </si>
  <si>
    <t>Địa điểm DEMO</t>
  </si>
  <si>
    <t xml:space="preserve">Pháp nhân lập bảng tính: </t>
  </si>
  <si>
    <t>Công ty DEMO</t>
  </si>
  <si>
    <t xml:space="preserve">Người chủ trì: </t>
  </si>
  <si>
    <t>Lê Khả Rôn</t>
  </si>
  <si>
    <t>Địa phương áp dụng thông báo giá:</t>
  </si>
  <si>
    <t>Hà Nội</t>
  </si>
  <si>
    <t>Mức lương tối thiểu vùng áp dụng (Khu vực 1):</t>
  </si>
  <si>
    <t xml:space="preserve">Mức lương tối thiểu chung áp dụng: </t>
  </si>
  <si>
    <t>Hệ số tỷ lệ chi phí trực tiếp khác</t>
  </si>
  <si>
    <t>Hệ số tỷ lệ chi phí chung quản lý, điều hành</t>
  </si>
  <si>
    <t>Hệ số tỷ lệ thu nhập chịu thuế tính trước (lãi định mức)</t>
  </si>
  <si>
    <t>Hệ số tỷ lệ chi phí xây dựng nhà tạm, lán trại trong quá trình xây lắp</t>
  </si>
  <si>
    <r>
      <rPr>
        <rFont val="Tahoma"/>
        <b val="false"/>
        <i val="false"/>
        <strike val="false"/>
        <color rgb="FFFFFFFF"/>
        <sz val="6"/>
        <u val="none"/>
      </rPr>
      <t xml:space="preserve">Bảng tính này được tạo bởi trang thông tin tra cứu định mức online tại địa chỉ </t>
    </r>
    <r>
      <rPr>
        <rFont val="Tahoma"/>
        <b val="false"/>
        <i val="false"/>
        <strike val="false"/>
        <color rgb="FFFFFFFF"/>
        <sz val="6"/>
        <u val="single"/>
      </rPr>
      <t xml:space="preserve">http://www.dinhmuconline.com </t>
    </r>
  </si>
  <si>
    <t>Bạn có thể sửa đổi, sao chép nội dung để sử dụng với bất kỳ mục đích nào</t>
  </si>
  <si>
    <t>TỔNG HỢP DỰ TOÁN XÂY LẮP CÔNG TRÌNH</t>
  </si>
  <si>
    <t>Bảng tính số:</t>
  </si>
  <si>
    <t>Đơn vị tính: VNĐ</t>
  </si>
  <si>
    <t>STT</t>
  </si>
  <si>
    <t>Khoản mục chi phí</t>
  </si>
  <si>
    <t>Cách tính</t>
  </si>
  <si>
    <t>Giá trị</t>
  </si>
  <si>
    <t>Ghi chú</t>
  </si>
  <si>
    <t>CHI PHÍ TRỰC TIẾP</t>
  </si>
  <si>
    <t>T</t>
  </si>
  <si>
    <t>VL+NC+M+TTK</t>
  </si>
  <si>
    <t>a</t>
  </si>
  <si>
    <t>Chi phí vật liệu</t>
  </si>
  <si>
    <t>VL</t>
  </si>
  <si>
    <t>b</t>
  </si>
  <si>
    <t>Chi phí nhân công</t>
  </si>
  <si>
    <t>NC</t>
  </si>
  <si>
    <t>c</t>
  </si>
  <si>
    <t>Chi phí máy thi công</t>
  </si>
  <si>
    <t>M</t>
  </si>
  <si>
    <t>d</t>
  </si>
  <si>
    <t>Chi phí trực tiếp khác</t>
  </si>
  <si>
    <t>TTK</t>
  </si>
  <si>
    <t>CHI PHÍ CHUNG</t>
  </si>
  <si>
    <t>C</t>
  </si>
  <si>
    <t>THU NHẬP CHỊU THUẾ TÍNH TRƯỚC</t>
  </si>
  <si>
    <t>TL</t>
  </si>
  <si>
    <t>GIÁ TRỊ XÂY LẮP TRƯỚC THUẾ VAT</t>
  </si>
  <si>
    <t>G</t>
  </si>
  <si>
    <t>(T+C+TL)</t>
  </si>
  <si>
    <t>THUẾ GIÁ TRỊ GIA TĂNG (VAT 10%)</t>
  </si>
  <si>
    <t>GTGT</t>
  </si>
  <si>
    <t>10%xG</t>
  </si>
  <si>
    <t>CHI PHÍ XÂY DỰNG NHÀ TẠM, LÁN TRẠI</t>
  </si>
  <si>
    <t>Gltnt</t>
  </si>
  <si>
    <t>GIÁ TRỊ XÂY LẮP SAU THUẾ</t>
  </si>
  <si>
    <t>Gxd</t>
  </si>
  <si>
    <t>Bằng chữ:</t>
  </si>
  <si>
    <t>Chủ trì lập dự toán</t>
  </si>
  <si>
    <t>(Đại diện theo pháp luật ký và đóng dấu)</t>
  </si>
  <si>
    <t>(Chữ ký và họ tên)</t>
  </si>
  <si>
    <t xml:space="preserve">Chứng chỉ định giá xây dựng số: </t>
  </si>
  <si>
    <t>DANH MỤC HẠNG MỤC CÔNG TRÌNH</t>
  </si>
  <si>
    <t>Tên hạng mục</t>
  </si>
  <si>
    <t>Vật liệu</t>
  </si>
  <si>
    <t>Nhân công</t>
  </si>
  <si>
    <t>Máy thi công</t>
  </si>
  <si>
    <t>Hạng mục HẠNG MỤC 1</t>
  </si>
  <si>
    <t>Hạng mục HẠNG MỤC 2</t>
  </si>
  <si>
    <t>Hạng mục HẠNG MỤC 3</t>
  </si>
  <si>
    <t>Hạng mục HẠNG MUC 4</t>
  </si>
  <si>
    <t>Hạng mục HẠNG MỤC 5</t>
  </si>
  <si>
    <t>TỔNG CỘNG</t>
  </si>
  <si>
    <t>DANH MỤC CÔNG VIỆC</t>
  </si>
  <si>
    <t>03-1</t>
  </si>
  <si>
    <t>Hạng mục:</t>
  </si>
  <si>
    <t>HẠNG MỤC 1</t>
  </si>
  <si>
    <t>MSĐM</t>
  </si>
  <si>
    <t>Số hiệu</t>
  </si>
  <si>
    <t>Nội dung công việc</t>
  </si>
  <si>
    <t>Đơn vị</t>
  </si>
  <si>
    <t>Khối lượng</t>
  </si>
  <si>
    <t>Đơn giá</t>
  </si>
  <si>
    <t>Thành tiền</t>
  </si>
  <si>
    <t>Máy</t>
  </si>
  <si>
    <t xml:space="preserve"> ﻿01.1011</t>
  </si>
  <si>
    <t>ĐG.1-1</t>
  </si>
  <si>
    <t>Phát rừng loại I, địa hình tương đối bằng phẳng, 0 cây/100m2</t>
  </si>
  <si>
    <t>100m2</t>
  </si>
  <si>
    <t xml:space="preserve"> 03.3111</t>
  </si>
  <si>
    <t>ĐG.1-2</t>
  </si>
  <si>
    <t>Đào đất để đắp móng, cấp đất I đoạn 1-4</t>
  </si>
  <si>
    <t>m3</t>
  </si>
  <si>
    <t xml:space="preserve"> 01.1304</t>
  </si>
  <si>
    <t>ĐG.1-3</t>
  </si>
  <si>
    <t>Lắp đặt máy biến áp trung gian 3 pha, 3 cuộn dây, Công suất máy biến áp 35/22,  (15),(10),(6) KV, loại  &lt;=5600KVA</t>
  </si>
  <si>
    <t>1máy</t>
  </si>
  <si>
    <t xml:space="preserve"> 03.2213a</t>
  </si>
  <si>
    <t>ĐG.1-4</t>
  </si>
  <si>
    <t>Làm và lắp đặt đầu cáp khô điện áp 3kV đến 15kV,  tiết diện 1 ruột cáp &lt;=120mm2 - đầu cáp 3-6kV</t>
  </si>
  <si>
    <t>1 đầu cáp</t>
  </si>
  <si>
    <t xml:space="preserve"> 03.1114</t>
  </si>
  <si>
    <t>ĐG.1-5</t>
  </si>
  <si>
    <t>Kéo rải và lắp đặt cố định đường cáp ngầm, trọng lượng cáp &lt;=28kg/m</t>
  </si>
  <si>
    <t>100m</t>
  </si>
  <si>
    <t xml:space="preserve"> 02.1123</t>
  </si>
  <si>
    <t>ĐG.1-6</t>
  </si>
  <si>
    <t>Lắp đặt máy biến dòng điện loại  &lt;=110kV</t>
  </si>
  <si>
    <t xml:space="preserve"> 04.2301</t>
  </si>
  <si>
    <t>ĐG.1-7</t>
  </si>
  <si>
    <t>Lắp đặt các loại sứ xuyên, cấp điện áp 10-35kV</t>
  </si>
  <si>
    <t>Cái</t>
  </si>
  <si>
    <t xml:space="preserve"> 02.3112</t>
  </si>
  <si>
    <t>ĐG.1-8</t>
  </si>
  <si>
    <t>Bốc dỡ dây dẫn điện các loại, xếp xuống</t>
  </si>
  <si>
    <t>công/tấn</t>
  </si>
  <si>
    <t xml:space="preserve"> 06.1653</t>
  </si>
  <si>
    <t>ĐG.1-9</t>
  </si>
  <si>
    <t>Lắp đặt chuỗi sứ đỡ hình V cho dây dẫn, chiều cao lắp đặt&lt;=70m, &lt;=2x14 bát</t>
  </si>
  <si>
    <t>chuỗi sứ</t>
  </si>
  <si>
    <t xml:space="preserve"> 01.1112</t>
  </si>
  <si>
    <t>ĐG.1-10</t>
  </si>
  <si>
    <t>Phát rừng loại III, địa hình sình lầy, &lt;=2 cây/100m2</t>
  </si>
  <si>
    <t xml:space="preserve"> 03.2112</t>
  </si>
  <si>
    <t>ĐG.1-11</t>
  </si>
  <si>
    <t>Đào móng bằng máy đào &lt;=1,25m3, chiều rộng móng &lt;=6m, cấp đất II</t>
  </si>
  <si>
    <t>100m3</t>
  </si>
  <si>
    <t xml:space="preserve"> 06.2221</t>
  </si>
  <si>
    <t>ĐG.1-12</t>
  </si>
  <si>
    <t>Lắp đặt cách điện polymer đỡ đơn cho dây dẫn&lt;=220kV, chiều cao chuỗi &lt;=20m</t>
  </si>
  <si>
    <t>bộ</t>
  </si>
  <si>
    <t xml:space="preserve"> SB.52320</t>
  </si>
  <si>
    <t>ĐG.1-13</t>
  </si>
  <si>
    <t>Láng bể nước, giếng nước, giếng cáp, dày 2 cm</t>
  </si>
  <si>
    <t>m2</t>
  </si>
  <si>
    <t xml:space="preserve"> SC.51123</t>
  </si>
  <si>
    <t>ĐG.1-14</t>
  </si>
  <si>
    <t>Thay thế ray đường 1m, tà vẹt gỗ, Ray P30-P33, R&lt;=500m</t>
  </si>
  <si>
    <t>thanh</t>
  </si>
  <si>
    <t xml:space="preserve"> SB.92231</t>
  </si>
  <si>
    <t>ĐG.1-15</t>
  </si>
  <si>
    <t>Bốc xếp vận chuyển vật liệu, phế thải đất sét, đất dính vận chuyển bằng phương tiên thô sơ bộ 10 km khởi điểm</t>
  </si>
  <si>
    <t>công</t>
  </si>
  <si>
    <t xml:space="preserve"> SB.83710</t>
  </si>
  <si>
    <t>ĐG.1-16</t>
  </si>
  <si>
    <t>Sơn chống rỉ, sơn phủ vỏ thiết bị, vỏ bao che thiết bị trong nhà</t>
  </si>
  <si>
    <t xml:space="preserve"> BB.21315</t>
  </si>
  <si>
    <t>ĐG.1-17</t>
  </si>
  <si>
    <t>Gia công và lắp đặt ống thông gió hộp bằng phương pháp ghép mí dán keo chu vi ống 8 m</t>
  </si>
  <si>
    <t>m</t>
  </si>
  <si>
    <t xml:space="preserve"> BB.25123b</t>
  </si>
  <si>
    <t>ĐG.1-18</t>
  </si>
  <si>
    <t>Lắp đặt cút thép không rỉ nối bằng phương pháp hàn, đường kính cút 1000 mm</t>
  </si>
  <si>
    <t>cái</t>
  </si>
  <si>
    <t xml:space="preserve"> BB.23105b</t>
  </si>
  <si>
    <t>ĐG.1-19</t>
  </si>
  <si>
    <t>Lắp đặt cút gang nối bằng phương pháp xảm, đường kính cút 200 mm</t>
  </si>
  <si>
    <t xml:space="preserve"> BB.23321b</t>
  </si>
  <si>
    <t>ĐG.1-20</t>
  </si>
  <si>
    <t>Lắp đặt cút gang nối bằng phương pháp mặt bích, đường kính cút 1800 mm</t>
  </si>
  <si>
    <t xml:space="preserve"> BC.13117</t>
  </si>
  <si>
    <t>ĐG.1-21</t>
  </si>
  <si>
    <t>Bảo ôn đường ống lớp bọc 25 mm, đường kính ống 450 mm</t>
  </si>
  <si>
    <t xml:space="preserve"> BC.13306</t>
  </si>
  <si>
    <t>ĐG.1-22</t>
  </si>
  <si>
    <t>Bảo ôn đường ống lớp bọc 50mm, đường kính ống 50 mm</t>
  </si>
  <si>
    <t xml:space="preserve"> BB.22123</t>
  </si>
  <si>
    <t>ĐG.1-23</t>
  </si>
  <si>
    <t>Lắp đặt cút bê tông nối bằng phương pháp gioăng cao su, đường kính=600 mm</t>
  </si>
  <si>
    <t xml:space="preserve"> BB.23253</t>
  </si>
  <si>
    <t>ĐG.1-24</t>
  </si>
  <si>
    <t>Lắp đặt cút gang nối bằng phương pháp gioăng cao su, đường kính=2200 mm</t>
  </si>
  <si>
    <t xml:space="preserve"> BA.19404</t>
  </si>
  <si>
    <t>ĐG.1-25</t>
  </si>
  <si>
    <t>Lắp đặt linh kiện chống điện giật</t>
  </si>
  <si>
    <t xml:space="preserve"> BB.31112</t>
  </si>
  <si>
    <t>ĐG.1-26</t>
  </si>
  <si>
    <t>Gia công và lắp côn, cút thông gió hộp ghép mí nối bằng phương pháp mặt bích chu vi côn, cút 6 m, r = α</t>
  </si>
  <si>
    <t xml:space="preserve"> BA.13102</t>
  </si>
  <si>
    <t>ĐG.1-27</t>
  </si>
  <si>
    <t>Lắp đặt đèn sát trần có chụp</t>
  </si>
  <si>
    <t xml:space="preserve"> BB.14308</t>
  </si>
  <si>
    <t>ĐG.1-28</t>
  </si>
  <si>
    <t>Lắp đặt ống thép tráng kẽm nối bằng phương pháp măng sông, đoạn ống dài 8m, đường kính 100 mm</t>
  </si>
  <si>
    <t xml:space="preserve"> BC.13415</t>
  </si>
  <si>
    <t>ĐG.1-29</t>
  </si>
  <si>
    <t>Bảo ôn đường ống lớp bọc 100mm, đường kính ống 350 mm</t>
  </si>
  <si>
    <t xml:space="preserve"> BB.31111</t>
  </si>
  <si>
    <t>ĐG.1-30</t>
  </si>
  <si>
    <t>Gia công và lắp côn, cút thông gió hộp ghép mí nối bằng phương pháp mặt bích chu vi côn, cút 5,6 m, r = α</t>
  </si>
  <si>
    <t>TỔNG CỘNG HẠNG MỤC</t>
  </si>
  <si>
    <t>03-2</t>
  </si>
  <si>
    <t>HẠNG MỤC 2</t>
  </si>
  <si>
    <t xml:space="preserve"> BB.36504</t>
  </si>
  <si>
    <t>ĐG.2-1</t>
  </si>
  <si>
    <t>Lắp đặt van điện, đường kính 700 mm</t>
  </si>
  <si>
    <t xml:space="preserve"> BA.19504</t>
  </si>
  <si>
    <t>ĐG.2-2</t>
  </si>
  <si>
    <t>Lắp đặt công tơ điện 3 pha vào bảng và lắp bảng vào tường</t>
  </si>
  <si>
    <t xml:space="preserve"> BB.43108</t>
  </si>
  <si>
    <t>ĐG.2-3</t>
  </si>
  <si>
    <t>Lắp đặt bể chứa nước Inox, dung tích 4 m3</t>
  </si>
  <si>
    <t>bể</t>
  </si>
  <si>
    <t xml:space="preserve"> BB.34101</t>
  </si>
  <si>
    <t>ĐG.2-4</t>
  </si>
  <si>
    <t>Lắp đặt trụ cứu hỏa, đường kính 100 mm</t>
  </si>
  <si>
    <t xml:space="preserve"> BC.13107</t>
  </si>
  <si>
    <t>ĐG.2-5</t>
  </si>
  <si>
    <t>Bảo ôn đường ống lớp bọc 25 mm, đường kính ống 69 mm</t>
  </si>
  <si>
    <t xml:space="preserve"> BD.11103</t>
  </si>
  <si>
    <t>ĐG.2-6</t>
  </si>
  <si>
    <t>Lắp đặt và tháo dỡ máy thiết bị khoan giếng, khoan xoay tự hành 300 CV</t>
  </si>
  <si>
    <t>lần</t>
  </si>
  <si>
    <t xml:space="preserve"> BD.22102</t>
  </si>
  <si>
    <t>ĐG.2-7</t>
  </si>
  <si>
    <t>Nối ống bằng phương pháp hàn, đường kính (mm) 108</t>
  </si>
  <si>
    <t>m ống</t>
  </si>
  <si>
    <t xml:space="preserve"> AF.11111</t>
  </si>
  <si>
    <t>ĐG.2-8</t>
  </si>
  <si>
    <t>Bê tông lót móng sản xuất bằng máy trộn, đổ bằng thủ công, rộng &lt;=250 cm đá 4x6, mác 100</t>
  </si>
  <si>
    <t xml:space="preserve"> AF.21315</t>
  </si>
  <si>
    <t>ĐG.2-9</t>
  </si>
  <si>
    <t>Bê tông nền sản xuất qua dây chuyền trạm trộn tại hiện trường hoặc thương phẩm, đổ bằng cần cẩu, đá 1x2, mác 300</t>
  </si>
  <si>
    <t xml:space="preserve"> AF.31125</t>
  </si>
  <si>
    <t>ĐG.2-10</t>
  </si>
  <si>
    <t>Bê tông móng đổ bằng bơm bê tông bê tông tự hành, rộng móng &lt;=250 cm, M300</t>
  </si>
  <si>
    <t xml:space="preserve"> AF.41253</t>
  </si>
  <si>
    <t>ĐG.2-11</t>
  </si>
  <si>
    <t>Bê tông thuỷ công tường cánh, tường biên đổ bằng cần cẩu 16T, chiều dày &lt;=5m, đá 1x2, mác 250</t>
  </si>
  <si>
    <t xml:space="preserve"> AF.42346</t>
  </si>
  <si>
    <t>ĐG.2-12</t>
  </si>
  <si>
    <t>Bê tông thuỷ công trụ pin, trụ biên đổ bằng cần cẩu 25T, chiều dày &gt;2m, đá 2x4, mác 200</t>
  </si>
  <si>
    <t xml:space="preserve"> AF.51110</t>
  </si>
  <si>
    <t>ĐG.2-13</t>
  </si>
  <si>
    <t>Sản xuất vữa bê tông qua dây chuyền trạm trộn, công suất &lt;=16 (m3/h)</t>
  </si>
  <si>
    <t xml:space="preserve"> AF.61321</t>
  </si>
  <si>
    <t>ĐG.2-14</t>
  </si>
  <si>
    <t>Sản xuất lắp dựng cốt thép tường, ĐK cốt thép &lt;=18mm, cao &lt;=4 m</t>
  </si>
  <si>
    <t>tấn</t>
  </si>
  <si>
    <t xml:space="preserve"> AF.71732</t>
  </si>
  <si>
    <t>ĐG.2-15</t>
  </si>
  <si>
    <t>Sản xuất lắp dựng cốt thép buồng xoắn bê tông thủy công bằng cần cẩu 16T, ĐK cốt thép &lt;= 18mm</t>
  </si>
  <si>
    <t xml:space="preserve"> AF.81152</t>
  </si>
  <si>
    <t>ĐG.2-16</t>
  </si>
  <si>
    <t>Sản xuất lắp dựng tháo dỡ ván khuôn gỗ lanh tô, lanh tô liền mái hắt, máng nước, tấm đan cho bê tông đổ tại chỗ</t>
  </si>
  <si>
    <t xml:space="preserve"> AI.11111</t>
  </si>
  <si>
    <t>ĐG.2-17</t>
  </si>
  <si>
    <t>Sản xuất vì kèo thép hình khẩu độ lớn 18 - 24 m</t>
  </si>
  <si>
    <t xml:space="preserve"> AI.21141</t>
  </si>
  <si>
    <t>ĐG.2-18</t>
  </si>
  <si>
    <t>Sản xuất dầm dọc</t>
  </si>
  <si>
    <t xml:space="preserve"> AI.32120</t>
  </si>
  <si>
    <t>ĐG.2-19</t>
  </si>
  <si>
    <t>Sản xuất lắp đặt chi tiết đặt sẵn trong bê tông hầm đứng</t>
  </si>
  <si>
    <t xml:space="preserve"> AI.41120</t>
  </si>
  <si>
    <t>ĐG.2-20</t>
  </si>
  <si>
    <t>Sản xuất cửa van hình cánh cung</t>
  </si>
  <si>
    <t xml:space="preserve"> AI.52111</t>
  </si>
  <si>
    <t>ĐG.2-21</t>
  </si>
  <si>
    <t>Sản xuất kết cấu thép dạng bình, bể, thùng tháp dạng hình vuông, chữ nhật: thành bình bể</t>
  </si>
  <si>
    <t xml:space="preserve"> AI.61142</t>
  </si>
  <si>
    <t>ĐG.2-22</t>
  </si>
  <si>
    <t>Lắp dựng giằng thép Bu lông</t>
  </si>
  <si>
    <t xml:space="preserve"> AK.11110</t>
  </si>
  <si>
    <t>ĐG.2-23</t>
  </si>
  <si>
    <t>Lợp mái ngói 22v/m2, cao &lt;= 4 m</t>
  </si>
  <si>
    <t xml:space="preserve"> AK.21110</t>
  </si>
  <si>
    <t>ĐG.2-24</t>
  </si>
  <si>
    <t>Trát tường ngoài dày 1 cm</t>
  </si>
  <si>
    <t xml:space="preserve"> AK.31120</t>
  </si>
  <si>
    <t>ĐG.2-25</t>
  </si>
  <si>
    <t>ốp tường trụ, cột KT gạch 200x300mm</t>
  </si>
  <si>
    <t>03-3</t>
  </si>
  <si>
    <t>HẠNG MỤC 3</t>
  </si>
  <si>
    <t xml:space="preserve"> CR.01112</t>
  </si>
  <si>
    <t>ĐG.3-1</t>
  </si>
  <si>
    <t>Thăm dò địa chấn bằng máy ES125. Khoảng cách giữa các cực thu 2m., địa hình C1 - II</t>
  </si>
  <si>
    <t>1 quan sát</t>
  </si>
  <si>
    <t xml:space="preserve"> CR.01113</t>
  </si>
  <si>
    <t>ĐG.3-2</t>
  </si>
  <si>
    <t>Thăm dò địa chấn bằng máy ES125. Khoảng cách giữa các cực thu 2m., địa hình C3 - IV</t>
  </si>
  <si>
    <t>ĐG.3-3</t>
  </si>
  <si>
    <t xml:space="preserve"> CR.021001</t>
  </si>
  <si>
    <t>ĐG.3-4</t>
  </si>
  <si>
    <t>Thăm dò địa chấn bằng máy Triosx 12 Cấp địa hình I - II</t>
  </si>
  <si>
    <t xml:space="preserve"> CQ.132001</t>
  </si>
  <si>
    <t>ĐG.3-5</t>
  </si>
  <si>
    <t>Thí nghiệm xác định độ chặt của nền đường đất dăm sạn hoặc đá cấp phối (thí nghiệm trên mặt)</t>
  </si>
  <si>
    <t>1 điểm</t>
  </si>
  <si>
    <t xml:space="preserve"> CQ.141001</t>
  </si>
  <si>
    <t>ĐG.3-6</t>
  </si>
  <si>
    <t>Thí nghiệm đo modun đàn hối bằng tấm ép cứng</t>
  </si>
  <si>
    <t>đường kính</t>
  </si>
  <si>
    <t xml:space="preserve"> CR.041001</t>
  </si>
  <si>
    <t>ĐG.3-7</t>
  </si>
  <si>
    <t>Thăm dò từ bằng máy MF-2-100, địa hình C1-II</t>
  </si>
  <si>
    <t xml:space="preserve"> DA.04111</t>
  </si>
  <si>
    <t>ĐG.3-8</t>
  </si>
  <si>
    <t>Thí nghiệm đá dăm, sỏi, chỉ tiêu thí nghiệm là độ hút nước của đá nguyên khai, đá dăm (sỏi) bằng phương pháp nhanh</t>
  </si>
  <si>
    <t>1 mẫu</t>
  </si>
  <si>
    <t xml:space="preserve"> DA.37002</t>
  </si>
  <si>
    <t>ĐG.3-9</t>
  </si>
  <si>
    <t>Thí nghiệm nén thép ống có mối hàn, độ bền uốn, chỉ tiêu thí nghiệm là ống hàn có đường kính ngoài 50&lt;Dng&lt;=100mm</t>
  </si>
  <si>
    <t>1 thanh mẫ</t>
  </si>
  <si>
    <t xml:space="preserve"> DA.04114</t>
  </si>
  <si>
    <t>ĐG.3-10</t>
  </si>
  <si>
    <t>Thí nghiệm đá dăm, sỏi, chỉ tiêu thí nghiệm là hệ số hoá mềm của đá nguyên khai (cho 1 lần khô hoặc ướt)</t>
  </si>
  <si>
    <t xml:space="preserve"> CR.01123</t>
  </si>
  <si>
    <t>ĐG.3-11</t>
  </si>
  <si>
    <t>Hơi khác đi Thăm dò địa chấn bằng máy ES125. Khoảng cách giữa các cực thu 5m., địa hình C3 - IV</t>
  </si>
  <si>
    <t xml:space="preserve"> BA.20202</t>
  </si>
  <si>
    <t>ĐG.3-12</t>
  </si>
  <si>
    <t>Kéo rải dây chống sét dưới mương đất, loại dây thép F10 mm</t>
  </si>
  <si>
    <t xml:space="preserve"> AE.61234</t>
  </si>
  <si>
    <t>ĐG.3-13</t>
  </si>
  <si>
    <t>Xây gạch ống 10x10x20, xây tường thẳng, chiều dày &lt;=30 cm, cao &lt;=50 m, vữa XM mác 75</t>
  </si>
  <si>
    <t xml:space="preserve"> 03.1001</t>
  </si>
  <si>
    <t>ĐG.3-14</t>
  </si>
  <si>
    <t>Đào hố thế, móng néo, móng cột có diện tích &lt;= 5m2, độ sâu &lt;=1m, cấp đất I</t>
  </si>
  <si>
    <t>công/m3</t>
  </si>
  <si>
    <t xml:space="preserve"> DA.23014</t>
  </si>
  <si>
    <t>ĐG.3-15</t>
  </si>
  <si>
    <t>Thí nghiệm phân tích thành phần hoá học vật liệu, chỉ tiêu thí nghiệm là thành phần hạt bằng Lazer</t>
  </si>
  <si>
    <t xml:space="preserve"> DA.04115</t>
  </si>
  <si>
    <t>ĐG.3-16</t>
  </si>
  <si>
    <t>Thí nghiệm đá dăm, sỏi, chỉ tiêu thí nghiệm là độ mài mòn của đá dăm, sỏi</t>
  </si>
  <si>
    <t xml:space="preserve"> DA.21113</t>
  </si>
  <si>
    <t>ĐG.3-17</t>
  </si>
  <si>
    <t>Thí nghiệm đất trong phòng thí nghiệm, chỉ tiêu thí nghiệm là hàm lượng Ôxit Magie (MgO)</t>
  </si>
  <si>
    <t xml:space="preserve"> EA.22230</t>
  </si>
  <si>
    <t>ĐG.3-18</t>
  </si>
  <si>
    <t>Thí nghiệm máy biến áp: 3kv - 15kv, máy biến áp 3 pha &lt;=100KVA</t>
  </si>
  <si>
    <t>máy</t>
  </si>
  <si>
    <t xml:space="preserve"> ED.16020</t>
  </si>
  <si>
    <t>ĐG.3-19</t>
  </si>
  <si>
    <t>Thí nghiệm Rơle cắt ( đầu ra) kỹ thuật số</t>
  </si>
  <si>
    <t xml:space="preserve"> ED.17030</t>
  </si>
  <si>
    <t>ĐG.3-20</t>
  </si>
  <si>
    <t>Thí nghiệm Rơle kiểm tra đồng bộ điện từ, điện tử</t>
  </si>
  <si>
    <t xml:space="preserve"> EA.33010</t>
  </si>
  <si>
    <t>ĐG.3-21</t>
  </si>
  <si>
    <t>Thí nghiệm biến điện áp cảm ứng, máy biến điện 1 pha 22 - 35KV</t>
  </si>
  <si>
    <t xml:space="preserve"> DA.22003</t>
  </si>
  <si>
    <t>ĐG.3-22</t>
  </si>
  <si>
    <t>Thí nghiệm ngói Fibro xi măng, Xi ca day, chỉ tiêu thí nghiệm khối lượng 1m2 tấm lợp ở trạng thái bão hoà nước</t>
  </si>
  <si>
    <t xml:space="preserve"> DA.27013</t>
  </si>
  <si>
    <t>ĐG.3-23</t>
  </si>
  <si>
    <t>Phân tích vật liệu bi tum khối A, chỉ tiêu thí nghiệm là tốc độ phân tách của nhũ tương nhựa đường</t>
  </si>
  <si>
    <t xml:space="preserve"> DB.08201</t>
  </si>
  <si>
    <t>ĐG.3-24</t>
  </si>
  <si>
    <t>Xác định hệ số khuyếch tán của ion Cl trong bê tông nhà chính</t>
  </si>
  <si>
    <t xml:space="preserve"> DA.24001</t>
  </si>
  <si>
    <t>ĐG.3-25</t>
  </si>
  <si>
    <t>Xác định cấu trúc vật liệu bê tông bằng kính hiển vi điện tử quét</t>
  </si>
  <si>
    <t>03-4</t>
  </si>
  <si>
    <t>HẠNG MUC 4</t>
  </si>
  <si>
    <t xml:space="preserve"> AA.11111</t>
  </si>
  <si>
    <t>ĐG.4-1</t>
  </si>
  <si>
    <t>Phát rừng loại 1, thủ công, mật độ cây tiêu chuẩn trên 100m2 rừng: 0 cây</t>
  </si>
  <si>
    <t xml:space="preserve"> AA.11112</t>
  </si>
  <si>
    <t>ĐG.4-2</t>
  </si>
  <si>
    <t>Phát rừng loại 1, thủ công, mật độ cây tiêu chuẩn trên 100m2 rừng: &lt;=2 cây</t>
  </si>
  <si>
    <t xml:space="preserve"> AA.11113</t>
  </si>
  <si>
    <t>ĐG.4-3</t>
  </si>
  <si>
    <t>Phát rừng loại 1, thủ công, mật độ cây tiêu chuẩn trên 100m2 rừng: &lt;=3 cây</t>
  </si>
  <si>
    <t xml:space="preserve"> AA.21111</t>
  </si>
  <si>
    <t>ĐG.4-4</t>
  </si>
  <si>
    <t>Phá dỡ kết cấu tường gạch bằng thủ công</t>
  </si>
  <si>
    <t xml:space="preserve"> AA.21111b</t>
  </si>
  <si>
    <t>ĐG.4-5</t>
  </si>
  <si>
    <t>Phá dỡ kết cấu tường gạch bằng thủ công - giao thông</t>
  </si>
  <si>
    <t xml:space="preserve"> AA.21111c</t>
  </si>
  <si>
    <t>ĐG.4-6</t>
  </si>
  <si>
    <t>Phá dỡ kết cấu tường gạch bằng thủ công - thủy lợi đầu mối</t>
  </si>
  <si>
    <t xml:space="preserve"> AA.31111</t>
  </si>
  <si>
    <t>ĐG.4-7</t>
  </si>
  <si>
    <t>Tháo dỡ kết cấu gỗ bằng thủ công, chiều cao &lt;=4 m</t>
  </si>
  <si>
    <t xml:space="preserve"> AA.31112</t>
  </si>
  <si>
    <t>ĐG.4-8</t>
  </si>
  <si>
    <t>Tháo dỡ kết cấu gỗ bằng thủ công, chiều cao &lt;=16 m</t>
  </si>
  <si>
    <t xml:space="preserve"> AA.13112</t>
  </si>
  <si>
    <t>ĐG.4-9</t>
  </si>
  <si>
    <t>Đào gốc cây, đường kính gốc cây &lt;= 30 (cm)</t>
  </si>
  <si>
    <t>gốc cây</t>
  </si>
  <si>
    <t xml:space="preserve"> AA.23111</t>
  </si>
  <si>
    <t>ĐG.4-10</t>
  </si>
  <si>
    <t>Vận chuyển phế thải công tác cào bóc bê tông asphalt tiếp 1000m, ô tô 7 tấn, chiều dày lớp cắt &lt;=3cm</t>
  </si>
  <si>
    <t xml:space="preserve"> AB.31111</t>
  </si>
  <si>
    <t>ĐG.4-11</t>
  </si>
  <si>
    <t>Đào nền đường bằng máy đào &lt;=0,4m3, đất cấp I</t>
  </si>
  <si>
    <t xml:space="preserve"> AG.31111</t>
  </si>
  <si>
    <t>ĐG.4-12</t>
  </si>
  <si>
    <t>Sản xuất, lắp dựng, tháo dỡ ván khuôn gỗ, pa nen</t>
  </si>
  <si>
    <t xml:space="preserve"> SC.51133</t>
  </si>
  <si>
    <t>ĐG.4-13</t>
  </si>
  <si>
    <t>Thay thế ray đường 1m, tà vẹt bê tông, Ray P30-P33, R&lt;=500m</t>
  </si>
  <si>
    <t xml:space="preserve"> SC.51413</t>
  </si>
  <si>
    <t>ĐG.4-14</t>
  </si>
  <si>
    <t>Sửa chữa đường ngang 1m, đường ngang không đặt ray hộ luân</t>
  </si>
  <si>
    <t xml:space="preserve"> SA.41941</t>
  </si>
  <si>
    <t>ĐG.4-15</t>
  </si>
  <si>
    <t>Khoan lấy lõi xuyên qua BTCT, góc khoan nghiên bất kỳ, mũi khoan DN 70mm - chiều sâu khoan &lt;=30cm</t>
  </si>
  <si>
    <t>lỗ</t>
  </si>
  <si>
    <t xml:space="preserve"> AD.52311</t>
  </si>
  <si>
    <t>ĐG.4-16</t>
  </si>
  <si>
    <t>Đặt ghi đường lồng ray P43-38, Tg1/10 dài 24,552 m</t>
  </si>
  <si>
    <t xml:space="preserve"> EA.11020</t>
  </si>
  <si>
    <t>ĐG.4-17</t>
  </si>
  <si>
    <t>Thí nghiệm máy phát điện, động cơ điện đồng bộ, U&lt;1000v, công suất máy &lt;= 50kw</t>
  </si>
  <si>
    <t xml:space="preserve"> ED.11030</t>
  </si>
  <si>
    <t>ĐG.4-18</t>
  </si>
  <si>
    <t>Thí nghiệm Rơle so lệch (kỹ thuật số), dọc đường dây</t>
  </si>
  <si>
    <t xml:space="preserve"> BD.23221</t>
  </si>
  <si>
    <t>ĐG.4-19</t>
  </si>
  <si>
    <t>Thổi rửa giếng khoan đường kính ống lọc &lt;219mm, độ sâu khoan giếng 100-150m, máy khoan xoay 300CV</t>
  </si>
  <si>
    <t xml:space="preserve"> BD.25110</t>
  </si>
  <si>
    <t>ĐG.4-20</t>
  </si>
  <si>
    <t>Vận chuyển mùn khoan, cự ly vận chuyển &lt;=9 km</t>
  </si>
  <si>
    <t>10m3</t>
  </si>
  <si>
    <t>03-5</t>
  </si>
  <si>
    <t>HẠNG MỤC 5</t>
  </si>
  <si>
    <t xml:space="preserve"> AL.41110</t>
  </si>
  <si>
    <t>ĐG.5-1</t>
  </si>
  <si>
    <t>Làm khớp nối bằng thép Kiểu I nhà A</t>
  </si>
  <si>
    <t xml:space="preserve"> AA.22415</t>
  </si>
  <si>
    <t>ĐG.5-2</t>
  </si>
  <si>
    <t>Cào bóc lớp mặt đường bê tông Asphalt, bằng máy cào Wirtgen chiều dày lớp bóc &lt;=7 (cm) khu nhà A</t>
  </si>
  <si>
    <t xml:space="preserve"> AH.21221</t>
  </si>
  <si>
    <t>ĐG.5-3</t>
  </si>
  <si>
    <t>Sản xuất, lắp dựng các kết cấu gỗ mặt cầu: gỗ ngang mặt cầu</t>
  </si>
  <si>
    <t>m3 cấu kiệ</t>
  </si>
  <si>
    <t xml:space="preserve"> AH.32111</t>
  </si>
  <si>
    <t>ĐG.5-4</t>
  </si>
  <si>
    <t>Lắp dựng cửa vào khuôn</t>
  </si>
  <si>
    <t xml:space="preserve"> AF.44543</t>
  </si>
  <si>
    <t>ĐG.5-5</t>
  </si>
  <si>
    <t>Bê tông thuỷ công dốc nước đổ bằng bơm bê tông, đá 1x2, mác 200</t>
  </si>
  <si>
    <t>DANH MỤC HAO PHÍ VẬT LIỆU</t>
  </si>
  <si>
    <t>MSVL</t>
  </si>
  <si>
    <t>Tên vật liệu</t>
  </si>
  <si>
    <t>Hao phí</t>
  </si>
  <si>
    <t>VL01150</t>
  </si>
  <si>
    <t>Acêtylen 40lit</t>
  </si>
  <si>
    <t>chai</t>
  </si>
  <si>
    <t>VL01226</t>
  </si>
  <si>
    <t>Amoni clorua (NH4Cl)</t>
  </si>
  <si>
    <t>kg</t>
  </si>
  <si>
    <t>VL01228</t>
  </si>
  <si>
    <t>Amoni hydroxit (NH4OH)</t>
  </si>
  <si>
    <t>VL01388</t>
  </si>
  <si>
    <t>Axit ethylendiamin tetra (EDTA)</t>
  </si>
  <si>
    <t>VL02892</t>
  </si>
  <si>
    <t>Bi tum</t>
  </si>
  <si>
    <t>VL03636</t>
  </si>
  <si>
    <t>Bu lông</t>
  </si>
  <si>
    <t>VL03640</t>
  </si>
  <si>
    <t>Bu lông + rông đen</t>
  </si>
  <si>
    <t>VL03728</t>
  </si>
  <si>
    <t>Bu lông M10x30</t>
  </si>
  <si>
    <t>VL03852</t>
  </si>
  <si>
    <t>Bu lông M20x80</t>
  </si>
  <si>
    <t>VL03870</t>
  </si>
  <si>
    <t>Bu lông M24-M30</t>
  </si>
  <si>
    <t>VL03900</t>
  </si>
  <si>
    <t>Bu lông M39-M52</t>
  </si>
  <si>
    <t>VL03956</t>
  </si>
  <si>
    <t>Bu lông+lói</t>
  </si>
  <si>
    <t>con</t>
  </si>
  <si>
    <t>VL01570</t>
  </si>
  <si>
    <t>Bàn nén D34cm</t>
  </si>
  <si>
    <t>VL01558</t>
  </si>
  <si>
    <t>Bàn đập</t>
  </si>
  <si>
    <t>chiếc</t>
  </si>
  <si>
    <t>VL01504</t>
  </si>
  <si>
    <t>Bông khoáng</t>
  </si>
  <si>
    <t>VL03212</t>
  </si>
  <si>
    <t>Búa cầm tay</t>
  </si>
  <si>
    <t>VL01414</t>
  </si>
  <si>
    <t>Băng cách điện</t>
  </si>
  <si>
    <t>cuộn</t>
  </si>
  <si>
    <t>VL01476</t>
  </si>
  <si>
    <t>Băng nilông các loại</t>
  </si>
  <si>
    <t>VL01616</t>
  </si>
  <si>
    <t>Bảng gỗ</t>
  </si>
  <si>
    <t>VL03074</t>
  </si>
  <si>
    <t>Bể Inox 4m3</t>
  </si>
  <si>
    <t>VL02786</t>
  </si>
  <si>
    <t>Bộ xạc ắc quy</t>
  </si>
  <si>
    <t>VL02806</t>
  </si>
  <si>
    <t>Bột Amiăng</t>
  </si>
  <si>
    <t>VL06998</t>
  </si>
  <si>
    <t>Cao su</t>
  </si>
  <si>
    <t>VL07002</t>
  </si>
  <si>
    <t>Cao su làm gioăng</t>
  </si>
  <si>
    <t>VL07014</t>
  </si>
  <si>
    <t>Cao su tấm</t>
  </si>
  <si>
    <t>VL08416</t>
  </si>
  <si>
    <t>Chao chụp</t>
  </si>
  <si>
    <t>VL08440</t>
  </si>
  <si>
    <t>Chốt búa</t>
  </si>
  <si>
    <t>VL10114</t>
  </si>
  <si>
    <t>Cuốc chim</t>
  </si>
  <si>
    <t>VL04576</t>
  </si>
  <si>
    <t>Cáp D16 giằng máy khoan</t>
  </si>
  <si>
    <t>VL04570</t>
  </si>
  <si>
    <t>Cáp bọc 4x2,5M2</t>
  </si>
  <si>
    <t>VL04704</t>
  </si>
  <si>
    <t>Cát chuẩn</t>
  </si>
  <si>
    <t>VL06450</t>
  </si>
  <si>
    <t>Công tơ điện 3 pha</t>
  </si>
  <si>
    <t>VL09048</t>
  </si>
  <si>
    <t>Cút bê tông D600M</t>
  </si>
  <si>
    <t>VL09184</t>
  </si>
  <si>
    <t>Cút gang D1800M</t>
  </si>
  <si>
    <t>VL09188</t>
  </si>
  <si>
    <t>Cút gang D200M</t>
  </si>
  <si>
    <t>VL09192</t>
  </si>
  <si>
    <t>Cút gang D2200M</t>
  </si>
  <si>
    <t>VL09954</t>
  </si>
  <si>
    <t>Cút thép không gỉ D1000M</t>
  </si>
  <si>
    <t>VL06974</t>
  </si>
  <si>
    <t>Cồn công nghiệp</t>
  </si>
  <si>
    <t>VL08710</t>
  </si>
  <si>
    <t>Củi đun</t>
  </si>
  <si>
    <t>VL10104</t>
  </si>
  <si>
    <t>Cực thu sóng dọc</t>
  </si>
  <si>
    <t>VL10108</t>
  </si>
  <si>
    <t>Cực thu sóng ngang</t>
  </si>
  <si>
    <t>VL11480</t>
  </si>
  <si>
    <t>Dao gọt đất</t>
  </si>
  <si>
    <t>VL11466</t>
  </si>
  <si>
    <t>Dàn đo lún</t>
  </si>
  <si>
    <t>VL11348</t>
  </si>
  <si>
    <t>Dây thép</t>
  </si>
  <si>
    <t>VL11354</t>
  </si>
  <si>
    <t>Dây thép 1M</t>
  </si>
  <si>
    <t>VL11358</t>
  </si>
  <si>
    <t>Dây thép 3M</t>
  </si>
  <si>
    <t>VL11384</t>
  </si>
  <si>
    <t>Dây thép D10M</t>
  </si>
  <si>
    <t>VL10368</t>
  </si>
  <si>
    <t>Dây đay</t>
  </si>
  <si>
    <t>VL10510</t>
  </si>
  <si>
    <t>Dây điện 2x1,5M2</t>
  </si>
  <si>
    <t>VL10636</t>
  </si>
  <si>
    <t>Dây địa chấn</t>
  </si>
  <si>
    <t>VL11506</t>
  </si>
  <si>
    <t>Dầm I 300-350 L&gt;=3,5m</t>
  </si>
  <si>
    <t>VL11514</t>
  </si>
  <si>
    <t>Dầu AK15</t>
  </si>
  <si>
    <t>lít</t>
  </si>
  <si>
    <t>VL15308</t>
  </si>
  <si>
    <t>ETOO</t>
  </si>
  <si>
    <t>VL16678</t>
  </si>
  <si>
    <t>Ghi và phụ kiện</t>
  </si>
  <si>
    <t>VL17054</t>
  </si>
  <si>
    <t>Gioăng cao su D2200M</t>
  </si>
  <si>
    <t>VL17074</t>
  </si>
  <si>
    <t>Gioăng cao su D600M</t>
  </si>
  <si>
    <t>VL17104</t>
  </si>
  <si>
    <t>Gioăng cao su lá 10M</t>
  </si>
  <si>
    <t>VL16938</t>
  </si>
  <si>
    <t>Giấy lọc</t>
  </si>
  <si>
    <t>hộp</t>
  </si>
  <si>
    <t>VL16970</t>
  </si>
  <si>
    <t>Giấy ráp mịn</t>
  </si>
  <si>
    <t>tờ</t>
  </si>
  <si>
    <t>VL16974</t>
  </si>
  <si>
    <t>Giấy ráp số 0</t>
  </si>
  <si>
    <t>VL16838</t>
  </si>
  <si>
    <t>Giấy ảnh</t>
  </si>
  <si>
    <t>VL17004</t>
  </si>
  <si>
    <t>Giẻ lau</t>
  </si>
  <si>
    <t>VL15636</t>
  </si>
  <si>
    <t>Gạch chỉ</t>
  </si>
  <si>
    <t>viên</t>
  </si>
  <si>
    <t>VL15674</t>
  </si>
  <si>
    <t>Gạch ống 10x10x20cm</t>
  </si>
  <si>
    <t>VL15698</t>
  </si>
  <si>
    <t>Gạch ốp 200x300M</t>
  </si>
  <si>
    <t>VL16296</t>
  </si>
  <si>
    <t>Gỗ</t>
  </si>
  <si>
    <t>VL16330</t>
  </si>
  <si>
    <t>Gỗ chống</t>
  </si>
  <si>
    <t>VL16388</t>
  </si>
  <si>
    <t>Gỗ hộp kê máy nhóm 2</t>
  </si>
  <si>
    <t>VL16452</t>
  </si>
  <si>
    <t>Gỗ nhóm 4</t>
  </si>
  <si>
    <t>VL16506</t>
  </si>
  <si>
    <t>Gỗ ván</t>
  </si>
  <si>
    <t>VL16512</t>
  </si>
  <si>
    <t>Gỗ ván cầu công tác</t>
  </si>
  <si>
    <t>VL16562</t>
  </si>
  <si>
    <t>Gỗ ván nhóm 4</t>
  </si>
  <si>
    <t>VL16310</t>
  </si>
  <si>
    <t>Gỗ đà nẹp</t>
  </si>
  <si>
    <t>VL17876</t>
  </si>
  <si>
    <t>Keo dán</t>
  </si>
  <si>
    <t>VL17904</t>
  </si>
  <si>
    <t>Keo dán tổng hợp</t>
  </si>
  <si>
    <t>VL18224</t>
  </si>
  <si>
    <t>Li tô 3x3cm</t>
  </si>
  <si>
    <t>VL18320</t>
  </si>
  <si>
    <t>Linh kiện chống điện giật</t>
  </si>
  <si>
    <t>VL18294</t>
  </si>
  <si>
    <t>Lưới thép 10x10</t>
  </si>
  <si>
    <t>VL18214</t>
  </si>
  <si>
    <t>Lập lách</t>
  </si>
  <si>
    <t>đôi</t>
  </si>
  <si>
    <t>VL18452</t>
  </si>
  <si>
    <t>Măng sông D100M</t>
  </si>
  <si>
    <t>VL19060</t>
  </si>
  <si>
    <t>Mũi khoan hợp kim D24M</t>
  </si>
  <si>
    <t>VL19068</t>
  </si>
  <si>
    <t>Mũi khoan hợp kim D70M</t>
  </si>
  <si>
    <t>VL18964</t>
  </si>
  <si>
    <t>Mỡ bò</t>
  </si>
  <si>
    <t>VL19390</t>
  </si>
  <si>
    <t>NaCl</t>
  </si>
  <si>
    <t>VL19408</t>
  </si>
  <si>
    <t>Natri hydroxit (NaOH)</t>
  </si>
  <si>
    <t>VL19446</t>
  </si>
  <si>
    <t>Ngói 22viên/m2</t>
  </si>
  <si>
    <t>VL19464</t>
  </si>
  <si>
    <t>Ngói bò</t>
  </si>
  <si>
    <t>VL19559</t>
  </si>
  <si>
    <t xml:space="preserve">Nhựa bi tum </t>
  </si>
  <si>
    <t>VL19590</t>
  </si>
  <si>
    <t>Nước</t>
  </si>
  <si>
    <t>VL20030</t>
  </si>
  <si>
    <t>Phễu rót cát</t>
  </si>
  <si>
    <t>VL20258</t>
  </si>
  <si>
    <t>Que hàn</t>
  </si>
  <si>
    <t>VL20302</t>
  </si>
  <si>
    <t>Que hàn không gỉ</t>
  </si>
  <si>
    <t>VL20316</t>
  </si>
  <si>
    <t>Que hàn thép</t>
  </si>
  <si>
    <t>VL20406</t>
  </si>
  <si>
    <t>Ray</t>
  </si>
  <si>
    <t>VL20330</t>
  </si>
  <si>
    <t>Răng cào</t>
  </si>
  <si>
    <t>VL20546</t>
  </si>
  <si>
    <t>Sơn Epoxy</t>
  </si>
  <si>
    <t>VL20522</t>
  </si>
  <si>
    <t>Sơn chống gỉ</t>
  </si>
  <si>
    <t>VL20676</t>
  </si>
  <si>
    <t>Sơn màu</t>
  </si>
  <si>
    <t>VL20914</t>
  </si>
  <si>
    <t>Sắt tròn</t>
  </si>
  <si>
    <t>VL22450</t>
  </si>
  <si>
    <t>Thanh chống tấm đan</t>
  </si>
  <si>
    <t>VL23140</t>
  </si>
  <si>
    <t>Thiếc hàn</t>
  </si>
  <si>
    <t>VL23190</t>
  </si>
  <si>
    <t>Thuốc hàn</t>
  </si>
  <si>
    <t>VL23178</t>
  </si>
  <si>
    <t>Thuốc ảnh hiện và hãm</t>
  </si>
  <si>
    <t>VL22508</t>
  </si>
  <si>
    <t>Thép bản B=2M</t>
  </si>
  <si>
    <t>VL22694</t>
  </si>
  <si>
    <t>Thép hình</t>
  </si>
  <si>
    <t>VL22908</t>
  </si>
  <si>
    <t>Thép tròn D&lt;=18M</t>
  </si>
  <si>
    <t>VL22824</t>
  </si>
  <si>
    <t>Thép tấm</t>
  </si>
  <si>
    <t>VL22874</t>
  </si>
  <si>
    <t>Thép tấm thép hình</t>
  </si>
  <si>
    <t>VL23066</t>
  </si>
  <si>
    <t>Thùng đo lưu lượng</t>
  </si>
  <si>
    <t>VL23348</t>
  </si>
  <si>
    <t>Trụ cứu hoả D100M</t>
  </si>
  <si>
    <t>VL21306</t>
  </si>
  <si>
    <t>Tà vẹt gỗ</t>
  </si>
  <si>
    <t>VL21166</t>
  </si>
  <si>
    <t>Tôn D1,5M</t>
  </si>
  <si>
    <t>VL21258</t>
  </si>
  <si>
    <t>Tôn tráng kẽm</t>
  </si>
  <si>
    <t>VL22126</t>
  </si>
  <si>
    <t>Tấm đan</t>
  </si>
  <si>
    <t>VL22122</t>
  </si>
  <si>
    <t>Tời cuốn dây địa chấn</t>
  </si>
  <si>
    <t>VL22116</t>
  </si>
  <si>
    <t>Tời địa chấn</t>
  </si>
  <si>
    <t>VL23880</t>
  </si>
  <si>
    <t>Vải phin trắng 0,8m</t>
  </si>
  <si>
    <t>VL0001</t>
  </si>
  <si>
    <t>Vữa</t>
  </si>
  <si>
    <t>VL0007</t>
  </si>
  <si>
    <t>VL0006</t>
  </si>
  <si>
    <t>Vữa XM cát mịn</t>
  </si>
  <si>
    <t>VL25032</t>
  </si>
  <si>
    <t>Xi măng</t>
  </si>
  <si>
    <t>VL25048</t>
  </si>
  <si>
    <t>Xi măng PC30</t>
  </si>
  <si>
    <t>VL25074</t>
  </si>
  <si>
    <t>Xi măng PCB30</t>
  </si>
  <si>
    <t>VL25082</t>
  </si>
  <si>
    <t>Xi măng trắng</t>
  </si>
  <si>
    <t>VL24882</t>
  </si>
  <si>
    <t>Xăng</t>
  </si>
  <si>
    <t>VL24900</t>
  </si>
  <si>
    <t>Xăng A92</t>
  </si>
  <si>
    <t>VL25096</t>
  </si>
  <si>
    <t>Xẻng</t>
  </si>
  <si>
    <t>VL00022</t>
  </si>
  <si>
    <t>Ô xy</t>
  </si>
  <si>
    <t>VL00906</t>
  </si>
  <si>
    <t>Đinh 6cm</t>
  </si>
  <si>
    <t>VL00908</t>
  </si>
  <si>
    <t>Đinh 7cm</t>
  </si>
  <si>
    <t>VL00922</t>
  </si>
  <si>
    <t>Đinh crămpông</t>
  </si>
  <si>
    <t>VL00912</t>
  </si>
  <si>
    <t>Đinh các loại</t>
  </si>
  <si>
    <t>VL00954</t>
  </si>
  <si>
    <t>Đinh tán nhôm</t>
  </si>
  <si>
    <t>VL00890</t>
  </si>
  <si>
    <t>Đinh đỉa</t>
  </si>
  <si>
    <t>VL01030</t>
  </si>
  <si>
    <t>Điện năng</t>
  </si>
  <si>
    <t>kwh</t>
  </si>
  <si>
    <t>VL00190</t>
  </si>
  <si>
    <t>Đá hộc</t>
  </si>
  <si>
    <t>VL00214</t>
  </si>
  <si>
    <t>Đá mài</t>
  </si>
  <si>
    <t>VL00856</t>
  </si>
  <si>
    <t>Đèn sát trần có chụp</t>
  </si>
  <si>
    <t>VL00670</t>
  </si>
  <si>
    <t>Đất sét chèn ống miệng giếng</t>
  </si>
  <si>
    <t>VL00658</t>
  </si>
  <si>
    <t>Đất đèn</t>
  </si>
  <si>
    <t>VL00564</t>
  </si>
  <si>
    <t>Đầu đo nhiệt độ</t>
  </si>
  <si>
    <t>VL00452</t>
  </si>
  <si>
    <t>Đồng hồ đo lún</t>
  </si>
  <si>
    <t>VL00447</t>
  </si>
  <si>
    <t>Đồng hồ đo điện vạn năng</t>
  </si>
  <si>
    <t>VL01136</t>
  </si>
  <si>
    <t>Ắc quy (12Vx2) + (6Vx1)</t>
  </si>
  <si>
    <t>bình</t>
  </si>
  <si>
    <t>VL00006</t>
  </si>
  <si>
    <t>Ắc quy 12V</t>
  </si>
  <si>
    <t>VL01138</t>
  </si>
  <si>
    <t>VL12238</t>
  </si>
  <si>
    <t>ống cao su dẫn khí chịu áp lực D60M</t>
  </si>
  <si>
    <t>VL12846</t>
  </si>
  <si>
    <t>ống gió D50M</t>
  </si>
  <si>
    <t>VL12968</t>
  </si>
  <si>
    <t>ống kết cấu giếng D108M</t>
  </si>
  <si>
    <t>VL13112</t>
  </si>
  <si>
    <t>ống nâng nước D200M</t>
  </si>
  <si>
    <t>VL14278</t>
  </si>
  <si>
    <t>ống súng+quả đạn</t>
  </si>
  <si>
    <t>VL15142</t>
  </si>
  <si>
    <t>ống thép tráng kẽm D100M L=8m</t>
  </si>
  <si>
    <t>VL11744</t>
  </si>
  <si>
    <t>ống đong thủy tinh 1000ml</t>
  </si>
  <si>
    <t>DANH MỤC HAO PHÍ NHÂN CÔNG</t>
  </si>
  <si>
    <t>Diễn giải nhân công</t>
  </si>
  <si>
    <t>NCK408</t>
  </si>
  <si>
    <t>Kỹ sư bậc 4,0/8</t>
  </si>
  <si>
    <t>NCK508</t>
  </si>
  <si>
    <t>Kỹ sư bậc 5,0/8</t>
  </si>
  <si>
    <t>NC1307</t>
  </si>
  <si>
    <t>Nhân công bậc 3,0/7 - Nhóm 1</t>
  </si>
  <si>
    <t>NC3307</t>
  </si>
  <si>
    <t>Nhân công bậc 3,0/7 - Nhóm 3</t>
  </si>
  <si>
    <t>NC1357</t>
  </si>
  <si>
    <t>Nhân công bậc 3,5/7 - Nhóm 1</t>
  </si>
  <si>
    <t>NC2357</t>
  </si>
  <si>
    <t>Nhân công bậc 3,5/7 - Nhóm 2</t>
  </si>
  <si>
    <t>NC1377</t>
  </si>
  <si>
    <t>Nhân công bậc 3,7/7 - Nhóm 1</t>
  </si>
  <si>
    <t>NC1407</t>
  </si>
  <si>
    <t>Nhân công bậc 4,0/7 - Nhóm 1</t>
  </si>
  <si>
    <t>NC2407</t>
  </si>
  <si>
    <t>Nhân công bậc 4,0/7 - Nhóm 2</t>
  </si>
  <si>
    <t>NC3407</t>
  </si>
  <si>
    <t>Nhân công bậc 4,0/7 - Nhóm 3</t>
  </si>
  <si>
    <t>NC1437</t>
  </si>
  <si>
    <t>Nhân công bậc 4,3/7 - Nhóm 1</t>
  </si>
  <si>
    <t>NC1457</t>
  </si>
  <si>
    <t>Nhân công bậc 4,5/7 - Nhóm 1</t>
  </si>
  <si>
    <t>NC3457</t>
  </si>
  <si>
    <t>Nhân công bậc 4,5/7 - Nhóm 3</t>
  </si>
  <si>
    <t>NC2477</t>
  </si>
  <si>
    <t>Nhân công bậc 4,7/7 - Nhóm 2</t>
  </si>
  <si>
    <t>NC1507</t>
  </si>
  <si>
    <t>Nhân công bậc 5,0/7 - Nhóm 1</t>
  </si>
  <si>
    <t>NC2507</t>
  </si>
  <si>
    <t>Nhân công bậc 5,0/7 - Nhóm 2</t>
  </si>
  <si>
    <t>NC1607</t>
  </si>
  <si>
    <t>Nhân công bậc 6,0/7 - Nhóm 1</t>
  </si>
  <si>
    <t>DANH MỤC HAO PHÍ MÁY THI CÔNG</t>
  </si>
  <si>
    <t>Tên máy</t>
  </si>
  <si>
    <t>M0226</t>
  </si>
  <si>
    <t>Cân kỹ thuật</t>
  </si>
  <si>
    <t>ca</t>
  </si>
  <si>
    <t>M0263</t>
  </si>
  <si>
    <t>Cần cẩu 10T</t>
  </si>
  <si>
    <t>M0265</t>
  </si>
  <si>
    <t>Cần cẩu 16T</t>
  </si>
  <si>
    <t>M0267</t>
  </si>
  <si>
    <t>Cần cẩu 25T</t>
  </si>
  <si>
    <t>M0273</t>
  </si>
  <si>
    <t>Cần cẩu 5T</t>
  </si>
  <si>
    <t>M0261</t>
  </si>
  <si>
    <t>Cần cẩu ô tô 10T</t>
  </si>
  <si>
    <t>M0429</t>
  </si>
  <si>
    <t>Cẩu bánh hơi 6T</t>
  </si>
  <si>
    <t>M0437</t>
  </si>
  <si>
    <t>Cẩu tháp 25T</t>
  </si>
  <si>
    <t>M0461</t>
  </si>
  <si>
    <t>Hợp bộ thí nghiệm cao áp</t>
  </si>
  <si>
    <t>M0462</t>
  </si>
  <si>
    <t>Hợp bộ thí nghiệm rơle</t>
  </si>
  <si>
    <t>M0463</t>
  </si>
  <si>
    <t>Hợp bộ đo lường</t>
  </si>
  <si>
    <t>M0481</t>
  </si>
  <si>
    <t>Kích 50T</t>
  </si>
  <si>
    <t>M0505</t>
  </si>
  <si>
    <t>Kính hiển vi điện tử quét</t>
  </si>
  <si>
    <t>M1714</t>
  </si>
  <si>
    <t>Mày mài 2,7kW</t>
  </si>
  <si>
    <t>M1355</t>
  </si>
  <si>
    <t>Máy MF-2-100</t>
  </si>
  <si>
    <t>M0798</t>
  </si>
  <si>
    <t>Máy bơm bê tông 50m3/h</t>
  </si>
  <si>
    <t>M1002</t>
  </si>
  <si>
    <t>Máy chưng cất nước</t>
  </si>
  <si>
    <t>M0918</t>
  </si>
  <si>
    <t>Máy cào bóc Wirtgen C100</t>
  </si>
  <si>
    <t>M0986</t>
  </si>
  <si>
    <t>Máy cưa 2,7kW</t>
  </si>
  <si>
    <t>M0950</t>
  </si>
  <si>
    <t>Máy cắt gạch đá 1,7kW</t>
  </si>
  <si>
    <t>M0974</t>
  </si>
  <si>
    <t>Máy cắt thép Plasma</t>
  </si>
  <si>
    <t>M0968</t>
  </si>
  <si>
    <t>Máy cắt tôn 15kW</t>
  </si>
  <si>
    <t>M0976</t>
  </si>
  <si>
    <t>Máy cắt uốn cốt thép 5kW</t>
  </si>
  <si>
    <t>M1058</t>
  </si>
  <si>
    <t>Máy ghép mí 1,1kW</t>
  </si>
  <si>
    <t>M1070</t>
  </si>
  <si>
    <t>Máy hàn 14kW</t>
  </si>
  <si>
    <t>M1072</t>
  </si>
  <si>
    <t>Máy hàn điện 23kW</t>
  </si>
  <si>
    <t>M1124</t>
  </si>
  <si>
    <t>Máy hút ẩm</t>
  </si>
  <si>
    <t>M1221</t>
  </si>
  <si>
    <t>Máy khoan bê tông 0,62kw</t>
  </si>
  <si>
    <t>M1222</t>
  </si>
  <si>
    <t>Máy khoan bê tông 1,5kW</t>
  </si>
  <si>
    <t>M1243</t>
  </si>
  <si>
    <t>Máy khoan cầm tay 0,5kW</t>
  </si>
  <si>
    <t>M1257</t>
  </si>
  <si>
    <t>Máy khoan giếng</t>
  </si>
  <si>
    <t>M1264</t>
  </si>
  <si>
    <t>Máy khoan mẫu đá</t>
  </si>
  <si>
    <t>M1293</t>
  </si>
  <si>
    <t>Máy khoan xoay 300CV (khoan giếng nước ngầm)</t>
  </si>
  <si>
    <t>M1196</t>
  </si>
  <si>
    <t>Máy khoan điện 4,5kW</t>
  </si>
  <si>
    <t>M1170</t>
  </si>
  <si>
    <t>Máy kéo nén thủy lực 100T</t>
  </si>
  <si>
    <t>M1328</t>
  </si>
  <si>
    <t>Máy lốc tôn 45kw</t>
  </si>
  <si>
    <t>M1353</t>
  </si>
  <si>
    <t>Máy mài thử độ mài mòn</t>
  </si>
  <si>
    <t>M1410</t>
  </si>
  <si>
    <t>Máy nén khí diezel 240m3/h</t>
  </si>
  <si>
    <t>M1418</t>
  </si>
  <si>
    <t>Máy nén khí diezel 660m3/h</t>
  </si>
  <si>
    <t>M1436</t>
  </si>
  <si>
    <t>Máy nén thủy lực 50T</t>
  </si>
  <si>
    <t>M1530</t>
  </si>
  <si>
    <t>Máy phay bào 7kW</t>
  </si>
  <si>
    <t>M1514</t>
  </si>
  <si>
    <t>Máy phân tích hạt LAZER</t>
  </si>
  <si>
    <t>M1608</t>
  </si>
  <si>
    <t>Máy tiện 10kW</t>
  </si>
  <si>
    <t>M1624</t>
  </si>
  <si>
    <t>Máy trộn bê tông 250l</t>
  </si>
  <si>
    <t>M1644</t>
  </si>
  <si>
    <t>Máy trộn vữa 80l</t>
  </si>
  <si>
    <t>M1667</t>
  </si>
  <si>
    <t>Máy vi tính</t>
  </si>
  <si>
    <t>M1678</t>
  </si>
  <si>
    <t>Máy xúc 1,25m3</t>
  </si>
  <si>
    <t>M1040</t>
  </si>
  <si>
    <t>Máy ép khí 420m3/h</t>
  </si>
  <si>
    <t>M0760</t>
  </si>
  <si>
    <t>Máy đo tỷ số biến</t>
  </si>
  <si>
    <t>M0688</t>
  </si>
  <si>
    <t>Máy đo điện trở một chiều</t>
  </si>
  <si>
    <t>M0682</t>
  </si>
  <si>
    <t>Máy đo độ thấm ion clo vào trong bê tông</t>
  </si>
  <si>
    <t>M0518</t>
  </si>
  <si>
    <t>Máy đào &lt;=0,4m3</t>
  </si>
  <si>
    <t>M0520</t>
  </si>
  <si>
    <t>Máy đào &lt;=1,25m3</t>
  </si>
  <si>
    <t>M0638</t>
  </si>
  <si>
    <t>Máy đầm bàn 1kW</t>
  </si>
  <si>
    <t>M0645</t>
  </si>
  <si>
    <t>Máy đầm dùi 1,5kW</t>
  </si>
  <si>
    <t>M0777</t>
  </si>
  <si>
    <t>Máy địa chấn 12 mạch TRIOSX 12</t>
  </si>
  <si>
    <t>M0778</t>
  </si>
  <si>
    <t>Máy địa chấn ES-125</t>
  </si>
  <si>
    <t>M1463</t>
  </si>
  <si>
    <t>Máy ủi 110CV</t>
  </si>
  <si>
    <t>M1454</t>
  </si>
  <si>
    <t>Máy ủi &lt;=110CV</t>
  </si>
  <si>
    <t>M1715</t>
  </si>
  <si>
    <t>Mê gôm mét</t>
  </si>
  <si>
    <t>M1920</t>
  </si>
  <si>
    <t>Trạm trộn bê tông 16m3/h</t>
  </si>
  <si>
    <t>M1836</t>
  </si>
  <si>
    <t>Tời điện 1,5T</t>
  </si>
  <si>
    <t>M1900</t>
  </si>
  <si>
    <t>Tủ sấy</t>
  </si>
  <si>
    <t>M1954</t>
  </si>
  <si>
    <t>Vận thăng lồng 3T</t>
  </si>
  <si>
    <t>M2005</t>
  </si>
  <si>
    <t>Xe hút mùn 3m3</t>
  </si>
  <si>
    <t>M2052</t>
  </si>
  <si>
    <t>Xe thang nâng 2T</t>
  </si>
  <si>
    <t>M0028</t>
  </si>
  <si>
    <t>Ô tô chở phế thải 7T</t>
  </si>
  <si>
    <t>M0032</t>
  </si>
  <si>
    <t>Ô tô chứa nhiên liệu 2,5T</t>
  </si>
  <si>
    <t>M0064</t>
  </si>
  <si>
    <t>Ô tô tưới nước 5m3</t>
  </si>
  <si>
    <t>M0046</t>
  </si>
  <si>
    <t>Ô tô tải 12T</t>
  </si>
  <si>
    <t>M0105</t>
  </si>
  <si>
    <t>Đầm bàn 1kW</t>
  </si>
  <si>
    <t>DANH MỤC PHÂN TÍCH CHI TIẾT ĐƠN GIÁ</t>
  </si>
  <si>
    <t>Thành phần hao phí</t>
  </si>
  <si>
    <t xml:space="preserve">Thành tiền </t>
  </si>
  <si>
    <t xml:space="preserve"> Số hiệu mục đơn giá ĐG-1.1</t>
  </si>
  <si>
    <t xml:space="preserve"> Phát rừng loại I, địa hình tương đối bằng phẳng, 0 cây/100m2</t>
  </si>
  <si>
    <t xml:space="preserve"> ĐM-6061</t>
  </si>
  <si>
    <t xml:space="preserve"> </t>
  </si>
  <si>
    <t xml:space="preserve">Đơn giá chiết tính cho 100m2 sản phẩm </t>
  </si>
  <si>
    <t>Nhân công:</t>
  </si>
  <si>
    <t xml:space="preserve"> NC3307</t>
  </si>
  <si>
    <t xml:space="preserve">Tổng chi phí trực tiếp: Vật liệu, Nhân công, Máy: </t>
  </si>
  <si>
    <t xml:space="preserve">Chi phí trực tiếp khác: </t>
  </si>
  <si>
    <t xml:space="preserve">Tổng chi phí trực tiếp: </t>
  </si>
  <si>
    <t>(VL+NC+M+TTK)</t>
  </si>
  <si>
    <t xml:space="preserve">Chi phí chung: </t>
  </si>
  <si>
    <t xml:space="preserve">Thu nhập chịu thuế tính trước: </t>
  </si>
  <si>
    <t xml:space="preserve">Chi phí xây lắp trước thuế: </t>
  </si>
  <si>
    <t xml:space="preserve">Thuế giá trị gia tăng: </t>
  </si>
  <si>
    <t xml:space="preserve">Chi phí xây dựng lán trại: </t>
  </si>
  <si>
    <t>Gxdlt</t>
  </si>
  <si>
    <t xml:space="preserve">Chi phí xây lắp sau thuế: </t>
  </si>
  <si>
    <t>(G+GTGT+Gxdnt)</t>
  </si>
  <si>
    <t xml:space="preserve"> Số hiệu mục đơn giá ĐG-1.2</t>
  </si>
  <si>
    <t xml:space="preserve"> Đào đất để đắp móng, cấp đất I</t>
  </si>
  <si>
    <t xml:space="preserve">Đơn giá chiết tính cho m3 sản phẩm </t>
  </si>
  <si>
    <t xml:space="preserve"> Số hiệu mục đơn giá ĐG-1.3</t>
  </si>
  <si>
    <t xml:space="preserve"> Lắp đặt máy biến áp trung gian 3 pha, 3 cuộn dây, Công suất máy biến áp 35/22,  (15),(10),(6)</t>
  </si>
  <si>
    <t xml:space="preserve"> ĐM-6060</t>
  </si>
  <si>
    <t xml:space="preserve"> KV, loại  &lt;=5600KVA</t>
  </si>
  <si>
    <t xml:space="preserve">Đơn giá chiết tính cho 1máy sản phẩm </t>
  </si>
  <si>
    <t>Vật liệu:</t>
  </si>
  <si>
    <t xml:space="preserve"> VL06974</t>
  </si>
  <si>
    <t xml:space="preserve"> VL16452</t>
  </si>
  <si>
    <t xml:space="preserve"> VL16970</t>
  </si>
  <si>
    <t xml:space="preserve"> VL17004</t>
  </si>
  <si>
    <t xml:space="preserve"> VL20522</t>
  </si>
  <si>
    <t xml:space="preserve"> VL24900</t>
  </si>
  <si>
    <t xml:space="preserve"> VL99999</t>
  </si>
  <si>
    <t>Vật liệu khác:</t>
  </si>
  <si>
    <t>%</t>
  </si>
  <si>
    <t xml:space="preserve"> NC3457</t>
  </si>
  <si>
    <t>Máy thi công:</t>
  </si>
  <si>
    <t xml:space="preserve"> M0261</t>
  </si>
  <si>
    <t xml:space="preserve"> Số hiệu mục đơn giá ĐG-1.4</t>
  </si>
  <si>
    <t xml:space="preserve"> Làm và lắp đặt đầu cáp khô điện áp 3kV đến 15kV,  tiết diện 1 ruột cáp &lt;=120mm2 -</t>
  </si>
  <si>
    <t xml:space="preserve"> đầu cáp 3-6kV</t>
  </si>
  <si>
    <t xml:space="preserve">Đơn giá chiết tính cho 1 đầu cáp sản phẩm </t>
  </si>
  <si>
    <t xml:space="preserve"> Số hiệu mục đơn giá ĐG-1.5</t>
  </si>
  <si>
    <t xml:space="preserve"> Kéo rải và lắp đặt cố định đường cáp ngầm, trọng lượng cáp &lt;=28kg/m</t>
  </si>
  <si>
    <t xml:space="preserve">Đơn giá chiết tính cho 100m sản phẩm </t>
  </si>
  <si>
    <t xml:space="preserve"> VL01476</t>
  </si>
  <si>
    <t xml:space="preserve"> NC3407</t>
  </si>
  <si>
    <t xml:space="preserve"> Số hiệu mục đơn giá ĐG-1.6</t>
  </si>
  <si>
    <t xml:space="preserve"> Lắp đặt máy biến dòng điện loại  &lt;=110kV</t>
  </si>
  <si>
    <t xml:space="preserve">Đơn giá chiết tính cho Máy sản phẩm </t>
  </si>
  <si>
    <t xml:space="preserve"> VL17876</t>
  </si>
  <si>
    <t xml:space="preserve"> M2052</t>
  </si>
  <si>
    <t xml:space="preserve"> M0273</t>
  </si>
  <si>
    <t xml:space="preserve"> Số hiệu mục đơn giá ĐG-1.7</t>
  </si>
  <si>
    <t xml:space="preserve"> Lắp đặt các loại sứ xuyên, cấp điện áp 10-35kV</t>
  </si>
  <si>
    <t xml:space="preserve">Đơn giá chiết tính cho Cái sản phẩm </t>
  </si>
  <si>
    <t xml:space="preserve"> Số hiệu mục đơn giá ĐG-1.8</t>
  </si>
  <si>
    <t xml:space="preserve"> Bốc dỡ dây dẫn điện các loại, xếp xuống</t>
  </si>
  <si>
    <t xml:space="preserve">Đơn giá chiết tính cho công/tấn sản phẩm </t>
  </si>
  <si>
    <t xml:space="preserve"> Số hiệu mục đơn giá ĐG-1.9</t>
  </si>
  <si>
    <t xml:space="preserve"> Lắp đặt chuỗi sứ đỡ hình V cho dây dẫn, chiều cao lắp đặt&lt;=70m, &lt;=2x14 bát</t>
  </si>
  <si>
    <t xml:space="preserve">Đơn giá chiết tính cho chuỗi sứ sản phẩm </t>
  </si>
  <si>
    <t xml:space="preserve"> Số hiệu mục đơn giá ĐG-1.10</t>
  </si>
  <si>
    <t xml:space="preserve"> Phát rừng loại III, địa hình sình lầy, &lt;=2 cây/100m2</t>
  </si>
  <si>
    <t xml:space="preserve"> Số hiệu mục đơn giá ĐG-1.11</t>
  </si>
  <si>
    <t xml:space="preserve"> Đào móng bằng máy đào &lt;=1,25m3, chiều rộng móng &lt;=6m, cấp đất II</t>
  </si>
  <si>
    <t xml:space="preserve">Đơn giá chiết tính cho 100m3 sản phẩm </t>
  </si>
  <si>
    <t xml:space="preserve"> M0520</t>
  </si>
  <si>
    <t xml:space="preserve"> Số hiệu mục đơn giá ĐG-1.12</t>
  </si>
  <si>
    <t xml:space="preserve"> Lắp đặt cách điện polymer đỡ đơn cho dây dẫn&lt;=220kV, chiều cao chuỗi &lt;=20m</t>
  </si>
  <si>
    <t xml:space="preserve">Đơn giá chiết tính cho bộ sản phẩm </t>
  </si>
  <si>
    <t xml:space="preserve"> Số hiệu mục đơn giá ĐG-1.13</t>
  </si>
  <si>
    <t xml:space="preserve"> Láng bể nước, giếng nước, giếng cáp, dày 2 cm</t>
  </si>
  <si>
    <t xml:space="preserve"> ĐM-1129</t>
  </si>
  <si>
    <t xml:space="preserve">Đơn giá chiết tính cho m2 sản phẩm </t>
  </si>
  <si>
    <t xml:space="preserve"> VL0001</t>
  </si>
  <si>
    <t xml:space="preserve"> VL25074</t>
  </si>
  <si>
    <t xml:space="preserve"> NC1407</t>
  </si>
  <si>
    <t xml:space="preserve"> Số hiệu mục đơn giá ĐG-1.14</t>
  </si>
  <si>
    <t xml:space="preserve"> Thay thế ray đường 1m, tà vẹt gỗ, Ray P30-P33, R&lt;=500m</t>
  </si>
  <si>
    <t xml:space="preserve">Đơn giá chiết tính cho thanh sản phẩm </t>
  </si>
  <si>
    <t xml:space="preserve"> VL20406</t>
  </si>
  <si>
    <t xml:space="preserve"> VL18214</t>
  </si>
  <si>
    <t xml:space="preserve"> VL03640</t>
  </si>
  <si>
    <t xml:space="preserve"> NC2477</t>
  </si>
  <si>
    <t xml:space="preserve"> Số hiệu mục đơn giá ĐG-1.15</t>
  </si>
  <si>
    <t xml:space="preserve"> Bốc xếp vận chuyển vật liệu, phế thải đất sét, đất dính vận chuyển bằng phương tiên thô sơ bộ</t>
  </si>
  <si>
    <t xml:space="preserve"> 10 km khởi điểm</t>
  </si>
  <si>
    <t xml:space="preserve">Đơn giá chiết tính cho công sản phẩm </t>
  </si>
  <si>
    <t xml:space="preserve"> NC1307</t>
  </si>
  <si>
    <t xml:space="preserve"> Số hiệu mục đơn giá ĐG-1.16</t>
  </si>
  <si>
    <t xml:space="preserve"> Sơn chống rỉ, sơn phủ vỏ thiết bị, vỏ bao che thiết bị trong nhà</t>
  </si>
  <si>
    <t xml:space="preserve"> VL20676</t>
  </si>
  <si>
    <t xml:space="preserve"> Số hiệu mục đơn giá ĐG-1.17</t>
  </si>
  <si>
    <t xml:space="preserve"> Gia công và lắp đặt ống thông gió hộp bằng phương pháp ghép mí dán keo chu vi ống 8</t>
  </si>
  <si>
    <t xml:space="preserve"> ĐM-1777</t>
  </si>
  <si>
    <t xml:space="preserve"> m</t>
  </si>
  <si>
    <t xml:space="preserve">Đơn giá chiết tính cho m sản phẩm </t>
  </si>
  <si>
    <t xml:space="preserve"> VL21258</t>
  </si>
  <si>
    <t xml:space="preserve"> VL07002</t>
  </si>
  <si>
    <t xml:space="preserve"> VL03728</t>
  </si>
  <si>
    <t xml:space="preserve"> VL00954</t>
  </si>
  <si>
    <t xml:space="preserve"> NC2407</t>
  </si>
  <si>
    <t xml:space="preserve"> M1243</t>
  </si>
  <si>
    <t xml:space="preserve"> M1058</t>
  </si>
  <si>
    <t xml:space="preserve"> M9999</t>
  </si>
  <si>
    <t>Máy thi công khác:</t>
  </si>
  <si>
    <t xml:space="preserve"> Số hiệu mục đơn giá ĐG-1.18</t>
  </si>
  <si>
    <t xml:space="preserve"> Lắp đặt cút thép không rỉ nối bằng phương pháp hàn, đường kính cút 1000 mm</t>
  </si>
  <si>
    <t xml:space="preserve">Đơn giá chiết tính cho cái sản phẩm </t>
  </si>
  <si>
    <t xml:space="preserve"> VL09954</t>
  </si>
  <si>
    <t xml:space="preserve"> VL20302</t>
  </si>
  <si>
    <t xml:space="preserve"> M0429</t>
  </si>
  <si>
    <t xml:space="preserve"> Số hiệu mục đơn giá ĐG-1.19</t>
  </si>
  <si>
    <t xml:space="preserve"> Lắp đặt cút gang nối bằng phương pháp xảm, đường kính cút 200 mm</t>
  </si>
  <si>
    <t xml:space="preserve"> VL09188</t>
  </si>
  <si>
    <t xml:space="preserve"> VL10368</t>
  </si>
  <si>
    <t xml:space="preserve"> VL02892</t>
  </si>
  <si>
    <t xml:space="preserve"> VL24882</t>
  </si>
  <si>
    <t xml:space="preserve"> VL25048</t>
  </si>
  <si>
    <t xml:space="preserve"> VL02806</t>
  </si>
  <si>
    <t xml:space="preserve"> VL08710</t>
  </si>
  <si>
    <t xml:space="preserve"> NC2357</t>
  </si>
  <si>
    <t xml:space="preserve"> Số hiệu mục đơn giá ĐG-1.20</t>
  </si>
  <si>
    <t xml:space="preserve"> Lắp đặt cút gang nối bằng phương pháp mặt bích, đường kính cút 1800 mm</t>
  </si>
  <si>
    <t xml:space="preserve"> VL09184</t>
  </si>
  <si>
    <t xml:space="preserve"> VL03900</t>
  </si>
  <si>
    <t xml:space="preserve"> VL07014</t>
  </si>
  <si>
    <t xml:space="preserve"> Số hiệu mục đơn giá ĐG-1.21</t>
  </si>
  <si>
    <t xml:space="preserve"> Bảo ôn đường ống lớp bọc 25 mm, đường kính ống 450 mm</t>
  </si>
  <si>
    <t xml:space="preserve"> VL01504</t>
  </si>
  <si>
    <t xml:space="preserve"> VL18294</t>
  </si>
  <si>
    <t xml:space="preserve"> VL11354</t>
  </si>
  <si>
    <t xml:space="preserve"> Số hiệu mục đơn giá ĐG-1.22</t>
  </si>
  <si>
    <t xml:space="preserve"> Bảo ôn đường ống lớp bọc 50mm, đường kính ống 50 mm</t>
  </si>
  <si>
    <t xml:space="preserve"> Số hiệu mục đơn giá ĐG-1.23</t>
  </si>
  <si>
    <t xml:space="preserve"> Lắp đặt cút bê tông nối bằng phương pháp gioăng cao su, đường kính=600 mm</t>
  </si>
  <si>
    <t xml:space="preserve"> VL09048</t>
  </si>
  <si>
    <t xml:space="preserve"> VL17074</t>
  </si>
  <si>
    <t xml:space="preserve"> VL18964</t>
  </si>
  <si>
    <t xml:space="preserve"> Số hiệu mục đơn giá ĐG-1.24</t>
  </si>
  <si>
    <t xml:space="preserve"> Lắp đặt cút gang nối bằng phương pháp gioăng cao su, đường kính=2200 mm</t>
  </si>
  <si>
    <t xml:space="preserve"> VL09192</t>
  </si>
  <si>
    <t xml:space="preserve"> VL17054</t>
  </si>
  <si>
    <t xml:space="preserve"> Số hiệu mục đơn giá ĐG-1.25</t>
  </si>
  <si>
    <t xml:space="preserve"> Lắp đặt linh kiện chống điện giật</t>
  </si>
  <si>
    <t xml:space="preserve"> VL18320</t>
  </si>
  <si>
    <t xml:space="preserve"> Số hiệu mục đơn giá ĐG-1.26</t>
  </si>
  <si>
    <t xml:space="preserve"> Gia công và lắp côn, cút thông gió hộp ghép mí nối bằng phương pháp mặt bích chu vi côn,</t>
  </si>
  <si>
    <t xml:space="preserve"> cút 6 m, r = α</t>
  </si>
  <si>
    <t xml:space="preserve"> VL23190</t>
  </si>
  <si>
    <t xml:space="preserve"> VL23140</t>
  </si>
  <si>
    <t xml:space="preserve"> Số hiệu mục đơn giá ĐG-1.27</t>
  </si>
  <si>
    <t xml:space="preserve"> Lắp đặt đèn sát trần có chụp</t>
  </si>
  <si>
    <t xml:space="preserve"> VL00856</t>
  </si>
  <si>
    <t xml:space="preserve"> VL08416</t>
  </si>
  <si>
    <t xml:space="preserve"> Số hiệu mục đơn giá ĐG-1.28</t>
  </si>
  <si>
    <t xml:space="preserve"> Lắp đặt ống thép tráng kẽm nối bằng phương pháp măng sông, đoạn ống dài 8m, đường kính 100 mm</t>
  </si>
  <si>
    <t xml:space="preserve"> VL15142</t>
  </si>
  <si>
    <t xml:space="preserve"> VL18452</t>
  </si>
  <si>
    <t xml:space="preserve"> Số hiệu mục đơn giá ĐG-1.29</t>
  </si>
  <si>
    <t xml:space="preserve"> Bảo ôn đường ống lớp bọc 100mm, đường kính ống 350 mm</t>
  </si>
  <si>
    <t xml:space="preserve"> Số hiệu mục đơn giá ĐG-1.30</t>
  </si>
  <si>
    <t xml:space="preserve"> cút 5,6 m, r = α</t>
  </si>
  <si>
    <t xml:space="preserve"> Số hiệu mục đơn giá ĐG-2.1</t>
  </si>
  <si>
    <t xml:space="preserve"> Lắp đặt van điện, đường kính 700 mm</t>
  </si>
  <si>
    <t xml:space="preserve"> VL06998</t>
  </si>
  <si>
    <t xml:space="preserve"> VL03870</t>
  </si>
  <si>
    <t xml:space="preserve"> NC2507</t>
  </si>
  <si>
    <t xml:space="preserve"> Số hiệu mục đơn giá ĐG-2.2</t>
  </si>
  <si>
    <t xml:space="preserve"> Lắp đặt công tơ điện 3 pha vào bảng và lắp bảng vào tường</t>
  </si>
  <si>
    <t xml:space="preserve"> VL06450</t>
  </si>
  <si>
    <t xml:space="preserve"> VL01616</t>
  </si>
  <si>
    <t xml:space="preserve"> Số hiệu mục đơn giá ĐG-2.3</t>
  </si>
  <si>
    <t xml:space="preserve"> Lắp đặt bể chứa nước Inox, dung tích 4 m3</t>
  </si>
  <si>
    <t xml:space="preserve">Đơn giá chiết tính cho bể sản phẩm </t>
  </si>
  <si>
    <t xml:space="preserve"> VL03074</t>
  </si>
  <si>
    <t xml:space="preserve"> Số hiệu mục đơn giá ĐG-2.4</t>
  </si>
  <si>
    <t xml:space="preserve"> Lắp đặt trụ cứu hỏa, đường kính 100 mm</t>
  </si>
  <si>
    <t xml:space="preserve"> VL23348</t>
  </si>
  <si>
    <t xml:space="preserve"> VL17104</t>
  </si>
  <si>
    <t xml:space="preserve"> VL03636</t>
  </si>
  <si>
    <t xml:space="preserve"> Số hiệu mục đơn giá ĐG-2.5</t>
  </si>
  <si>
    <t xml:space="preserve"> Bảo ôn đường ống lớp bọc 25 mm, đường kính ống 69 mm</t>
  </si>
  <si>
    <t xml:space="preserve"> Số hiệu mục đơn giá ĐG-2.6</t>
  </si>
  <si>
    <t xml:space="preserve"> Lắp đặt và tháo dỡ máy thiết bị khoan giếng, khoan xoay tự hành 300 CV</t>
  </si>
  <si>
    <t xml:space="preserve">Đơn giá chiết tính cho lần sản phẩm </t>
  </si>
  <si>
    <t xml:space="preserve"> VL16388</t>
  </si>
  <si>
    <t xml:space="preserve"> VL16562</t>
  </si>
  <si>
    <t xml:space="preserve"> VL00908</t>
  </si>
  <si>
    <t xml:space="preserve"> VL11358</t>
  </si>
  <si>
    <t xml:space="preserve"> VL04576</t>
  </si>
  <si>
    <t xml:space="preserve"> VL00670</t>
  </si>
  <si>
    <t xml:space="preserve"> M1293</t>
  </si>
  <si>
    <t xml:space="preserve"> Số hiệu mục đơn giá ĐG-2.7</t>
  </si>
  <si>
    <t xml:space="preserve"> Nối ống bằng phương pháp hàn, đường kính (mm) 108</t>
  </si>
  <si>
    <t xml:space="preserve">Đơn giá chiết tính cho m ống sản phẩm </t>
  </si>
  <si>
    <t xml:space="preserve"> VL12968</t>
  </si>
  <si>
    <t xml:space="preserve"> VL20258</t>
  </si>
  <si>
    <t xml:space="preserve"> VL00022</t>
  </si>
  <si>
    <t xml:space="preserve"> VL00658</t>
  </si>
  <si>
    <t xml:space="preserve"> VL20914</t>
  </si>
  <si>
    <t xml:space="preserve"> M1257</t>
  </si>
  <si>
    <t xml:space="preserve"> M1072</t>
  </si>
  <si>
    <t xml:space="preserve"> Số hiệu mục đơn giá ĐG-2.8</t>
  </si>
  <si>
    <t xml:space="preserve"> Bê tông lót móng sản xuất bằng máy trộn, đổ bằng thủ công, rộng &lt;=250 cm đá 4x6, mác 100</t>
  </si>
  <si>
    <t xml:space="preserve"> ĐM-1776</t>
  </si>
  <si>
    <t xml:space="preserve"> VL0007</t>
  </si>
  <si>
    <t xml:space="preserve"> M1624</t>
  </si>
  <si>
    <t xml:space="preserve"> M0105</t>
  </si>
  <si>
    <t xml:space="preserve"> Số hiệu mục đơn giá ĐG-2.9</t>
  </si>
  <si>
    <t xml:space="preserve"> Bê tông nền sản xuất qua dây chuyền trạm trộn tại hiện trường hoặc thương phẩm, đổ bằng cần cẩu,</t>
  </si>
  <si>
    <t xml:space="preserve"> đá 1x2, mác 300</t>
  </si>
  <si>
    <t xml:space="preserve"> M0263</t>
  </si>
  <si>
    <t xml:space="preserve"> M0638</t>
  </si>
  <si>
    <t xml:space="preserve"> Số hiệu mục đơn giá ĐG-2.10</t>
  </si>
  <si>
    <t xml:space="preserve"> Bê tông móng đổ bằng bơm bê tông bê tông tự hành, rộng móng &lt;=250 cm, M300</t>
  </si>
  <si>
    <t xml:space="preserve"> VL16512</t>
  </si>
  <si>
    <t xml:space="preserve"> VL00912</t>
  </si>
  <si>
    <t xml:space="preserve"> VL00890</t>
  </si>
  <si>
    <t xml:space="preserve"> M0798</t>
  </si>
  <si>
    <t xml:space="preserve"> M0645</t>
  </si>
  <si>
    <t xml:space="preserve"> Số hiệu mục đơn giá ĐG-2.11</t>
  </si>
  <si>
    <t xml:space="preserve"> Bê tông thuỷ công tường cánh, tường biên đổ bằng cần cẩu 16T, chiều dày &lt;=5m, đá 1x2, mác 250</t>
  </si>
  <si>
    <t xml:space="preserve"> NC1357</t>
  </si>
  <si>
    <t xml:space="preserve"> M0265</t>
  </si>
  <si>
    <t xml:space="preserve"> Số hiệu mục đơn giá ĐG-2.12</t>
  </si>
  <si>
    <t xml:space="preserve"> Bê tông thuỷ công trụ pin, trụ biên đổ bằng cần cẩu 25T, chiều dày &gt;2m, đá 2x4, mác 200</t>
  </si>
  <si>
    <t xml:space="preserve"> M0267</t>
  </si>
  <si>
    <t xml:space="preserve"> Số hiệu mục đơn giá ĐG-2.13</t>
  </si>
  <si>
    <t xml:space="preserve"> Sản xuất vữa bê tông qua dây chuyền trạm trộn, công suất &lt;=16 (m3/h)</t>
  </si>
  <si>
    <t xml:space="preserve"> M1920</t>
  </si>
  <si>
    <t xml:space="preserve"> M1678</t>
  </si>
  <si>
    <t xml:space="preserve"> M1463</t>
  </si>
  <si>
    <t xml:space="preserve"> Số hiệu mục đơn giá ĐG-2.14</t>
  </si>
  <si>
    <t xml:space="preserve"> Sản xuất lắp dựng cốt thép tường, ĐK cốt thép &lt;=18mm, cao &lt;=4 m</t>
  </si>
  <si>
    <t xml:space="preserve">Đơn giá chiết tính cho tấn sản phẩm </t>
  </si>
  <si>
    <t xml:space="preserve"> VL22908</t>
  </si>
  <si>
    <t xml:space="preserve"> VL11348</t>
  </si>
  <si>
    <t xml:space="preserve"> M0976</t>
  </si>
  <si>
    <t xml:space="preserve"> Số hiệu mục đơn giá ĐG-2.15</t>
  </si>
  <si>
    <t xml:space="preserve"> Sản xuất lắp dựng cốt thép buồng xoắn bê tông thủy công bằng cần cẩu 16T, ĐK cốt thép &lt;=</t>
  </si>
  <si>
    <t xml:space="preserve"> 18mm</t>
  </si>
  <si>
    <t xml:space="preserve"> Số hiệu mục đơn giá ĐG-2.16</t>
  </si>
  <si>
    <t xml:space="preserve"> Sản xuất lắp dựng tháo dỡ ván khuôn gỗ lanh tô, lanh tô liền mái hắt, máng nước, tấm đan</t>
  </si>
  <si>
    <t xml:space="preserve"> cho bê tông đổ tại chỗ</t>
  </si>
  <si>
    <t xml:space="preserve"> VL16506</t>
  </si>
  <si>
    <t xml:space="preserve"> VL16310</t>
  </si>
  <si>
    <t xml:space="preserve"> VL16330</t>
  </si>
  <si>
    <t xml:space="preserve"> Số hiệu mục đơn giá ĐG-2.17</t>
  </si>
  <si>
    <t xml:space="preserve"> Sản xuất vì kèo thép hình khẩu độ lớn 18 - 24 m</t>
  </si>
  <si>
    <t xml:space="preserve"> VL22694</t>
  </si>
  <si>
    <t xml:space="preserve"> VL22824</t>
  </si>
  <si>
    <t xml:space="preserve"> M1196</t>
  </si>
  <si>
    <t xml:space="preserve"> Số hiệu mục đơn giá ĐG-2.18</t>
  </si>
  <si>
    <t xml:space="preserve"> Sản xuất dầm dọc</t>
  </si>
  <si>
    <t xml:space="preserve"> VL01150</t>
  </si>
  <si>
    <t xml:space="preserve"> VL03956</t>
  </si>
  <si>
    <t xml:space="preserve"> NC1437</t>
  </si>
  <si>
    <t xml:space="preserve"> M1410</t>
  </si>
  <si>
    <t xml:space="preserve"> Số hiệu mục đơn giá ĐG-2.19</t>
  </si>
  <si>
    <t xml:space="preserve"> Sản xuất lắp đặt chi tiết đặt sẵn trong bê tông hầm đứng</t>
  </si>
  <si>
    <t xml:space="preserve"> M1836</t>
  </si>
  <si>
    <t xml:space="preserve"> Số hiệu mục đơn giá ĐG-2.20</t>
  </si>
  <si>
    <t xml:space="preserve"> Sản xuất cửa van hình cánh cung</t>
  </si>
  <si>
    <t xml:space="preserve"> VL22874</t>
  </si>
  <si>
    <t xml:space="preserve"> M0986</t>
  </si>
  <si>
    <t xml:space="preserve"> M1608</t>
  </si>
  <si>
    <t xml:space="preserve"> M1530</t>
  </si>
  <si>
    <t xml:space="preserve"> M1714</t>
  </si>
  <si>
    <t xml:space="preserve"> M0974</t>
  </si>
  <si>
    <t xml:space="preserve"> Số hiệu mục đơn giá ĐG-2.21</t>
  </si>
  <si>
    <t xml:space="preserve"> Sản xuất kết cấu thép dạng bình, bể, thùng tháp dạng hình vuông, chữ nhật: thành bình bể</t>
  </si>
  <si>
    <t xml:space="preserve"> VL00214</t>
  </si>
  <si>
    <t xml:space="preserve"> NC1457</t>
  </si>
  <si>
    <t xml:space="preserve"> M0968</t>
  </si>
  <si>
    <t xml:space="preserve"> M1328</t>
  </si>
  <si>
    <t xml:space="preserve"> Số hiệu mục đơn giá ĐG-2.22</t>
  </si>
  <si>
    <t xml:space="preserve"> Lắp dựng giằng thép Bu lông</t>
  </si>
  <si>
    <t xml:space="preserve"> VL03852</t>
  </si>
  <si>
    <t xml:space="preserve"> Số hiệu mục đơn giá ĐG-2.23</t>
  </si>
  <si>
    <t xml:space="preserve"> Lợp mái ngói 22v/m2, cao &lt;= 4 m</t>
  </si>
  <si>
    <t xml:space="preserve"> VL18224</t>
  </si>
  <si>
    <t xml:space="preserve"> VL19446</t>
  </si>
  <si>
    <t xml:space="preserve"> VL19464</t>
  </si>
  <si>
    <t xml:space="preserve"> VL15636</t>
  </si>
  <si>
    <t xml:space="preserve"> VL0006</t>
  </si>
  <si>
    <t xml:space="preserve"> VL00906</t>
  </si>
  <si>
    <t xml:space="preserve"> M1644</t>
  </si>
  <si>
    <t xml:space="preserve"> Số hiệu mục đơn giá ĐG-2.24</t>
  </si>
  <si>
    <t xml:space="preserve"> Trát tường ngoài dày 1 cm</t>
  </si>
  <si>
    <t xml:space="preserve"> Số hiệu mục đơn giá ĐG-2.25</t>
  </si>
  <si>
    <t xml:space="preserve"> ốp tường trụ, cột KT gạch 200x300mm</t>
  </si>
  <si>
    <t xml:space="preserve"> VL15698</t>
  </si>
  <si>
    <t xml:space="preserve"> VL25032</t>
  </si>
  <si>
    <t xml:space="preserve"> VL25082</t>
  </si>
  <si>
    <t xml:space="preserve"> M0950</t>
  </si>
  <si>
    <t xml:space="preserve"> Số hiệu mục đơn giá ĐG-3.1</t>
  </si>
  <si>
    <t xml:space="preserve"> Thăm dò địa chấn bằng máy ES125. Khoảng cách giữa các cực thu 2m., địa hình C1 - II</t>
  </si>
  <si>
    <t xml:space="preserve"> ĐM-1779</t>
  </si>
  <si>
    <t xml:space="preserve">Đơn giá chiết tính cho 1 quan sát sản phẩm </t>
  </si>
  <si>
    <t xml:space="preserve"> VL10636</t>
  </si>
  <si>
    <t xml:space="preserve"> VL22116</t>
  </si>
  <si>
    <t xml:space="preserve"> VL10104</t>
  </si>
  <si>
    <t xml:space="preserve"> VL10108</t>
  </si>
  <si>
    <t xml:space="preserve"> VL08440</t>
  </si>
  <si>
    <t xml:space="preserve"> VL01558</t>
  </si>
  <si>
    <t xml:space="preserve"> VL03212</t>
  </si>
  <si>
    <t xml:space="preserve"> VL00006</t>
  </si>
  <si>
    <t xml:space="preserve"> VL02786</t>
  </si>
  <si>
    <t xml:space="preserve"> M0778</t>
  </si>
  <si>
    <t xml:space="preserve"> Số hiệu mục đơn giá ĐG-3.2</t>
  </si>
  <si>
    <t xml:space="preserve"> Thăm dò địa chấn bằng máy ES125. Khoảng cách giữa các cực thu 2m., địa hình C3 - IV</t>
  </si>
  <si>
    <t xml:space="preserve"> VL01138</t>
  </si>
  <si>
    <t xml:space="preserve"> Số hiệu mục đơn giá ĐG-3.3</t>
  </si>
  <si>
    <t xml:space="preserve"> Số hiệu mục đơn giá ĐG-3.4</t>
  </si>
  <si>
    <t xml:space="preserve"> Thăm dò địa chấn bằng máy Triosx 12 Cấp địa hình I - II</t>
  </si>
  <si>
    <t xml:space="preserve"> VL00447</t>
  </si>
  <si>
    <t xml:space="preserve"> VL23178</t>
  </si>
  <si>
    <t xml:space="preserve"> VL22122</t>
  </si>
  <si>
    <t xml:space="preserve"> VL16838</t>
  </si>
  <si>
    <t xml:space="preserve"> VL14278</t>
  </si>
  <si>
    <t xml:space="preserve"> VL01136</t>
  </si>
  <si>
    <t xml:space="preserve"> M0777</t>
  </si>
  <si>
    <t xml:space="preserve"> Số hiệu mục đơn giá ĐG-3.5</t>
  </si>
  <si>
    <t xml:space="preserve"> Thí nghiệm xác định độ chặt của nền đường đất dăm sạn hoặc đá cấp phối (thí nghiệm trên mặt)</t>
  </si>
  <si>
    <t xml:space="preserve">Đơn giá chiết tính cho 1 điểm sản phẩm </t>
  </si>
  <si>
    <t xml:space="preserve"> VL10114</t>
  </si>
  <si>
    <t xml:space="preserve"> VL11744</t>
  </si>
  <si>
    <t xml:space="preserve"> VL20030</t>
  </si>
  <si>
    <t xml:space="preserve"> VL25096</t>
  </si>
  <si>
    <t xml:space="preserve"> M0226</t>
  </si>
  <si>
    <t xml:space="preserve"> M1900</t>
  </si>
  <si>
    <t xml:space="preserve"> Số hiệu mục đơn giá ĐG-3.6</t>
  </si>
  <si>
    <t xml:space="preserve"> Thí nghiệm đo modun đàn hối bằng tấm ép cứng</t>
  </si>
  <si>
    <t xml:space="preserve">Đơn giá chiết tính cho đường kính sản phẩm </t>
  </si>
  <si>
    <t xml:space="preserve"> VL00190</t>
  </si>
  <si>
    <t xml:space="preserve"> VL11506</t>
  </si>
  <si>
    <t xml:space="preserve"> VL11480</t>
  </si>
  <si>
    <t xml:space="preserve"> VL11466</t>
  </si>
  <si>
    <t xml:space="preserve"> VL04704</t>
  </si>
  <si>
    <t xml:space="preserve"> VL01570</t>
  </si>
  <si>
    <t xml:space="preserve"> VL00452</t>
  </si>
  <si>
    <t xml:space="preserve"> M0046</t>
  </si>
  <si>
    <t xml:space="preserve"> M0481</t>
  </si>
  <si>
    <t xml:space="preserve"> Số hiệu mục đơn giá ĐG-3.7</t>
  </si>
  <si>
    <t xml:space="preserve"> Thăm dò từ bằng máy MF-2-100, địa hình C1-II</t>
  </si>
  <si>
    <t xml:space="preserve"> M1355</t>
  </si>
  <si>
    <t xml:space="preserve"> Số hiệu mục đơn giá ĐG-3.8</t>
  </si>
  <si>
    <t xml:space="preserve"> Thí nghiệm đá dăm, sỏi, chỉ tiêu thí nghiệm là độ hút nước của đá nguyên khai, đá dăm (sỏi)</t>
  </si>
  <si>
    <t xml:space="preserve"> ĐM-1780</t>
  </si>
  <si>
    <t xml:space="preserve"> bằng phương pháp nhanh</t>
  </si>
  <si>
    <t xml:space="preserve">Đơn giá chiết tính cho 1 mẫu sản phẩm </t>
  </si>
  <si>
    <t xml:space="preserve"> VL01030</t>
  </si>
  <si>
    <t xml:space="preserve"> NC1607</t>
  </si>
  <si>
    <t xml:space="preserve"> Số hiệu mục đơn giá ĐG-3.9</t>
  </si>
  <si>
    <t xml:space="preserve"> Thí nghiệm nén thép ống có mối hàn, độ bền uốn, chỉ tiêu thí nghiệm là ống hàn có đường</t>
  </si>
  <si>
    <t xml:space="preserve"> kính ngoài 50&lt;Dng&lt;=100mm</t>
  </si>
  <si>
    <t xml:space="preserve">Đơn giá chiết tính cho 1 thanh mẫ sản phẩm </t>
  </si>
  <si>
    <t xml:space="preserve"> VL11514</t>
  </si>
  <si>
    <t xml:space="preserve"> M1170</t>
  </si>
  <si>
    <t xml:space="preserve"> Số hiệu mục đơn giá ĐG-3.10</t>
  </si>
  <si>
    <t xml:space="preserve"> Thí nghiệm đá dăm, sỏi, chỉ tiêu thí nghiệm là hệ số hoá mềm của đá nguyên khai (cho 1</t>
  </si>
  <si>
    <t xml:space="preserve"> lần khô hoặc ướt)</t>
  </si>
  <si>
    <t xml:space="preserve"> M1264</t>
  </si>
  <si>
    <t xml:space="preserve"> M1436</t>
  </si>
  <si>
    <t xml:space="preserve"> Số hiệu mục đơn giá ĐG-3.11</t>
  </si>
  <si>
    <t xml:space="preserve"> Thăm dò địa chấn bằng máy ES125. Khoảng cách giữa các cực thu 5m., địa hình C3 - IV</t>
  </si>
  <si>
    <t xml:space="preserve"> Số hiệu mục đơn giá ĐG-3.12</t>
  </si>
  <si>
    <t xml:space="preserve"> Kéo rải dây chống sét dưới mương đất, loại dây thép F10 mm</t>
  </si>
  <si>
    <t xml:space="preserve"> VL11384</t>
  </si>
  <si>
    <t xml:space="preserve"> M1070</t>
  </si>
  <si>
    <t xml:space="preserve"> Số hiệu mục đơn giá ĐG-3.13</t>
  </si>
  <si>
    <t xml:space="preserve"> Xây gạch ống 10x10x20, xây tường thẳng, chiều dày &lt;=30 cm, cao &lt;=50 m, vữa XM mác 75</t>
  </si>
  <si>
    <t xml:space="preserve"> VL15674</t>
  </si>
  <si>
    <t xml:space="preserve"> M1954</t>
  </si>
  <si>
    <t xml:space="preserve"> M0437</t>
  </si>
  <si>
    <t xml:space="preserve"> Số hiệu mục đơn giá ĐG-3.14</t>
  </si>
  <si>
    <t xml:space="preserve"> Đào hố thế, móng néo, móng cột có diện tích &lt;= 5m2, độ sâu &lt;=1m, cấp đất I</t>
  </si>
  <si>
    <t xml:space="preserve">Đơn giá chiết tính cho công/m3 sản phẩm </t>
  </si>
  <si>
    <t xml:space="preserve"> Số hiệu mục đơn giá ĐG-3.15</t>
  </si>
  <si>
    <t xml:space="preserve"> Thí nghiệm phân tích thành phần hoá học vật liệu, chỉ tiêu thí nghiệm là thành phần hạt bằng Lazer</t>
  </si>
  <si>
    <t xml:space="preserve"> M1514</t>
  </si>
  <si>
    <t xml:space="preserve"> Số hiệu mục đơn giá ĐG-3.16</t>
  </si>
  <si>
    <t xml:space="preserve"> Thí nghiệm đá dăm, sỏi, chỉ tiêu thí nghiệm là độ mài mòn của đá dăm, sỏi</t>
  </si>
  <si>
    <t xml:space="preserve"> M1353</t>
  </si>
  <si>
    <t xml:space="preserve"> Số hiệu mục đơn giá ĐG-3.17</t>
  </si>
  <si>
    <t xml:space="preserve"> Thí nghiệm đất trong phòng thí nghiệm, chỉ tiêu thí nghiệm là hàm lượng Ôxit Magie (MgO)</t>
  </si>
  <si>
    <t xml:space="preserve"> VL19590</t>
  </si>
  <si>
    <t xml:space="preserve"> VL16938</t>
  </si>
  <si>
    <t xml:space="preserve"> VL15308</t>
  </si>
  <si>
    <t xml:space="preserve"> VL01388</t>
  </si>
  <si>
    <t xml:space="preserve"> VL01228</t>
  </si>
  <si>
    <t xml:space="preserve"> VL01226</t>
  </si>
  <si>
    <t xml:space="preserve"> M1002</t>
  </si>
  <si>
    <t xml:space="preserve"> Số hiệu mục đơn giá ĐG-3.18</t>
  </si>
  <si>
    <t xml:space="preserve"> Thí nghiệm máy biến áp: 3kv - 15kv, máy biến áp 3 pha &lt;=100KVA</t>
  </si>
  <si>
    <t xml:space="preserve"> ĐM-1781</t>
  </si>
  <si>
    <t xml:space="preserve">Đơn giá chiết tính cho máy sản phẩm </t>
  </si>
  <si>
    <t xml:space="preserve"> VL23880</t>
  </si>
  <si>
    <t xml:space="preserve"> VL01414</t>
  </si>
  <si>
    <t xml:space="preserve"> VL16974</t>
  </si>
  <si>
    <t xml:space="preserve"> VL10510</t>
  </si>
  <si>
    <t xml:space="preserve"> VL04570</t>
  </si>
  <si>
    <t xml:space="preserve"> NCK408</t>
  </si>
  <si>
    <t xml:space="preserve"> NC1507</t>
  </si>
  <si>
    <t xml:space="preserve"> M1715</t>
  </si>
  <si>
    <t xml:space="preserve"> M0461</t>
  </si>
  <si>
    <t xml:space="preserve"> M0463</t>
  </si>
  <si>
    <t xml:space="preserve"> M0688</t>
  </si>
  <si>
    <t xml:space="preserve"> M0760</t>
  </si>
  <si>
    <t xml:space="preserve"> Số hiệu mục đơn giá ĐG-3.19</t>
  </si>
  <si>
    <t xml:space="preserve"> Thí nghiệm Rơle cắt ( đầu ra) kỹ thuật số</t>
  </si>
  <si>
    <t xml:space="preserve"> NCK508</t>
  </si>
  <si>
    <t xml:space="preserve"> M0462</t>
  </si>
  <si>
    <t xml:space="preserve"> Số hiệu mục đơn giá ĐG-3.20</t>
  </si>
  <si>
    <t xml:space="preserve"> Thí nghiệm Rơle kiểm tra đồng bộ điện từ, điện tử</t>
  </si>
  <si>
    <t xml:space="preserve"> Số hiệu mục đơn giá ĐG-3.21</t>
  </si>
  <si>
    <t xml:space="preserve"> Thí nghiệm biến điện áp cảm ứng, máy biến điện 1 pha 22 - 35KV</t>
  </si>
  <si>
    <t xml:space="preserve"> Số hiệu mục đơn giá ĐG-3.22</t>
  </si>
  <si>
    <t xml:space="preserve"> Thí nghiệm ngói Fibro xi măng, Xi ca day, chỉ tiêu thí nghiệm là khối lượng 1m2 tấm lợp ở</t>
  </si>
  <si>
    <t xml:space="preserve"> trạng thái bão hoà nước</t>
  </si>
  <si>
    <t xml:space="preserve"> Số hiệu mục đơn giá ĐG-3.23</t>
  </si>
  <si>
    <t xml:space="preserve"> Phân tích vật liệu bi tum, chỉ tiêu thí nghiệm là tốc độ phân tách của nhũ tương nhựa đường</t>
  </si>
  <si>
    <t xml:space="preserve"> VL17904</t>
  </si>
  <si>
    <t xml:space="preserve"> Số hiệu mục đơn giá ĐG-3.24</t>
  </si>
  <si>
    <t xml:space="preserve"> Xác định hệ số khuyếch tán của ion Cl trong bê tông</t>
  </si>
  <si>
    <t xml:space="preserve"> VL00564</t>
  </si>
  <si>
    <t xml:space="preserve"> VL20546</t>
  </si>
  <si>
    <t xml:space="preserve"> VL19408</t>
  </si>
  <si>
    <t xml:space="preserve"> VL19390</t>
  </si>
  <si>
    <t xml:space="preserve"> M0682</t>
  </si>
  <si>
    <t xml:space="preserve"> M1667</t>
  </si>
  <si>
    <t xml:space="preserve"> Số hiệu mục đơn giá ĐG-3.25</t>
  </si>
  <si>
    <t xml:space="preserve"> Xác định cấu trúc vật liệu bằng kính hiển vi điện tử quét</t>
  </si>
  <si>
    <t xml:space="preserve"> M0505</t>
  </si>
  <si>
    <t xml:space="preserve"> M1124</t>
  </si>
  <si>
    <t xml:space="preserve"> Số hiệu mục đơn giá ĐG-4.1</t>
  </si>
  <si>
    <t xml:space="preserve"> Phát rừng loại 1, thủ công, mật độ cây tiêu chuẩn trên 100m2 rừng: 0 cây</t>
  </si>
  <si>
    <t xml:space="preserve"> Số hiệu mục đơn giá ĐG-4.2</t>
  </si>
  <si>
    <t xml:space="preserve"> Phát rừng loại 1, thủ công, mật độ cây tiêu chuẩn trên 100m2 rừng: &lt;=2 cây</t>
  </si>
  <si>
    <t xml:space="preserve"> Số hiệu mục đơn giá ĐG-4.3</t>
  </si>
  <si>
    <t xml:space="preserve"> Phát rừng loại 1, thủ công, mật độ cây tiêu chuẩn trên 100m2 rừng: &lt;=3 cây</t>
  </si>
  <si>
    <t xml:space="preserve"> Số hiệu mục đơn giá ĐG-4.4</t>
  </si>
  <si>
    <t xml:space="preserve"> Phá dỡ kết cấu tường gạch bằng thủ công</t>
  </si>
  <si>
    <t xml:space="preserve"> Số hiệu mục đơn giá ĐG-4.5</t>
  </si>
  <si>
    <t xml:space="preserve"> Phá dỡ kết cấu tường gạch bằng thủ công - giao thông</t>
  </si>
  <si>
    <t xml:space="preserve"> Số hiệu mục đơn giá ĐG-4.6</t>
  </si>
  <si>
    <t xml:space="preserve"> Phá dỡ kết cấu tường gạch bằng thủ công - thủy lợi đầu mối</t>
  </si>
  <si>
    <t xml:space="preserve"> Số hiệu mục đơn giá ĐG-4.7</t>
  </si>
  <si>
    <t xml:space="preserve"> Tháo dỡ kết cấu gỗ bằng thủ công, chiều cao &lt;=4 m</t>
  </si>
  <si>
    <t xml:space="preserve"> Số hiệu mục đơn giá ĐG-4.8</t>
  </si>
  <si>
    <t xml:space="preserve"> Tháo dỡ kết cấu gỗ bằng thủ công, chiều cao &lt;=16 m</t>
  </si>
  <si>
    <t xml:space="preserve"> Số hiệu mục đơn giá ĐG-4.9</t>
  </si>
  <si>
    <t xml:space="preserve"> Đào gốc cây, đường kính gốc cây &lt;= 30 (cm)</t>
  </si>
  <si>
    <t xml:space="preserve">Đơn giá chiết tính cho gốc cây sản phẩm </t>
  </si>
  <si>
    <t xml:space="preserve"> Số hiệu mục đơn giá ĐG-4.10</t>
  </si>
  <si>
    <t xml:space="preserve"> Vận chuyển phế thải công tác cào bóc bê tông asphalt tiếp 1000m, ô tô 7 tấn, chiều dày lớp</t>
  </si>
  <si>
    <t xml:space="preserve"> cắt &lt;=3cm</t>
  </si>
  <si>
    <t xml:space="preserve"> M0028</t>
  </si>
  <si>
    <t xml:space="preserve"> Số hiệu mục đơn giá ĐG-4.11</t>
  </si>
  <si>
    <t xml:space="preserve"> Đào nền đường bằng máy đào &lt;=0,4m3, đất cấp I</t>
  </si>
  <si>
    <t xml:space="preserve"> M0518</t>
  </si>
  <si>
    <t xml:space="preserve"> M1454</t>
  </si>
  <si>
    <t xml:space="preserve"> Số hiệu mục đơn giá ĐG-4.12</t>
  </si>
  <si>
    <t xml:space="preserve"> Sản xuất, lắp dựng, tháo dỡ ván khuôn gỗ, pa nen</t>
  </si>
  <si>
    <t xml:space="preserve"> Số hiệu mục đơn giá ĐG-4.13</t>
  </si>
  <si>
    <t xml:space="preserve"> Thay thế ray đường 1m, tà vẹt bê tông, Ray P30-P33, R&lt;=500m</t>
  </si>
  <si>
    <t xml:space="preserve"> Số hiệu mục đơn giá ĐG-4.14</t>
  </si>
  <si>
    <t xml:space="preserve"> Sửa chữa đường ngang 1m, đường ngang không đặt ray hộ luân</t>
  </si>
  <si>
    <t xml:space="preserve"> VL22126</t>
  </si>
  <si>
    <t xml:space="preserve"> VL22450</t>
  </si>
  <si>
    <t xml:space="preserve"> Số hiệu mục đơn giá ĐG-4.15</t>
  </si>
  <si>
    <t xml:space="preserve"> Khoan lấy lõi xuyên qua BTCT, góc khoan nghiên bất kỳ, mũi khoan DN 70mm - chiều sâu khoan &lt;=30cm</t>
  </si>
  <si>
    <t xml:space="preserve">Đơn giá chiết tính cho lỗ sản phẩm </t>
  </si>
  <si>
    <t xml:space="preserve"> VL19068</t>
  </si>
  <si>
    <t xml:space="preserve"> VL19060</t>
  </si>
  <si>
    <t xml:space="preserve"> NC1377</t>
  </si>
  <si>
    <t xml:space="preserve"> M1221</t>
  </si>
  <si>
    <t xml:space="preserve"> M1222</t>
  </si>
  <si>
    <t xml:space="preserve"> Số hiệu mục đơn giá ĐG-4.16</t>
  </si>
  <si>
    <t xml:space="preserve"> Đặt ghi đường lồng ray P43-38, Tg1/10 dài 24,552 m</t>
  </si>
  <si>
    <t xml:space="preserve"> VL16678</t>
  </si>
  <si>
    <t xml:space="preserve"> VL21306</t>
  </si>
  <si>
    <t xml:space="preserve"> VL00922</t>
  </si>
  <si>
    <t xml:space="preserve"> Số hiệu mục đơn giá ĐG-4.17</t>
  </si>
  <si>
    <t xml:space="preserve"> Thí nghiệm máy phát điện, động cơ điện đồng bộ, U&lt;1000v, công suất máy &lt;= 50kw</t>
  </si>
  <si>
    <t xml:space="preserve"> Số hiệu mục đơn giá ĐG-4.18</t>
  </si>
  <si>
    <t xml:space="preserve"> Thí nghiệm Rơle so lệch (kỹ thuật số), dọc đường dây</t>
  </si>
  <si>
    <t xml:space="preserve"> Số hiệu mục đơn giá ĐG-4.19</t>
  </si>
  <si>
    <t xml:space="preserve"> Thổi rửa giếng khoan đường kính ống lọc &lt;219mm, độ sâu khoan giếng 100-150m, máy khoan xoay 300CV</t>
  </si>
  <si>
    <t xml:space="preserve"> VL12238</t>
  </si>
  <si>
    <t xml:space="preserve"> VL13112</t>
  </si>
  <si>
    <t xml:space="preserve"> VL12846</t>
  </si>
  <si>
    <t xml:space="preserve"> VL23066</t>
  </si>
  <si>
    <t xml:space="preserve"> M1418</t>
  </si>
  <si>
    <t xml:space="preserve"> Số hiệu mục đơn giá ĐG-4.20</t>
  </si>
  <si>
    <t xml:space="preserve"> Vận chuyển mùn khoan, cự ly vận chuyển &lt;=9 km</t>
  </si>
  <si>
    <t xml:space="preserve">Đơn giá chiết tính cho 10m3 sản phẩm </t>
  </si>
  <si>
    <t xml:space="preserve"> M2005</t>
  </si>
  <si>
    <t xml:space="preserve"> Số hiệu mục đơn giá ĐG-5.1</t>
  </si>
  <si>
    <t xml:space="preserve"> Làm khớp nối bằng thép Kiểu I</t>
  </si>
  <si>
    <t xml:space="preserve"> VL22508</t>
  </si>
  <si>
    <t xml:space="preserve"> VL21166</t>
  </si>
  <si>
    <t xml:space="preserve"> VL20316</t>
  </si>
  <si>
    <t xml:space="preserve"> VL19559</t>
  </si>
  <si>
    <t xml:space="preserve"> Số hiệu mục đơn giá ĐG-5.2</t>
  </si>
  <si>
    <t xml:space="preserve"> Cào bóc lớp mặt đường bê tông Asphalt, bằng máy cào Wirtgen chiều dày lớp bóc &lt;=7 (cm)</t>
  </si>
  <si>
    <t xml:space="preserve"> VL20330</t>
  </si>
  <si>
    <t xml:space="preserve"> M0918</t>
  </si>
  <si>
    <t xml:space="preserve"> M0064</t>
  </si>
  <si>
    <t xml:space="preserve"> M0032</t>
  </si>
  <si>
    <t xml:space="preserve"> M1040</t>
  </si>
  <si>
    <t xml:space="preserve"> Số hiệu mục đơn giá ĐG-5.3</t>
  </si>
  <si>
    <t xml:space="preserve"> Sản xuất, lắp dựng các kết cấu gỗ mặt cầu: gỗ ngang mặt cầu</t>
  </si>
  <si>
    <t xml:space="preserve">Đơn giá chiết tính cho m3 cấu kiệ sản phẩm </t>
  </si>
  <si>
    <t xml:space="preserve"> VL16296</t>
  </si>
  <si>
    <t xml:space="preserve"> Số hiệu mục đơn giá ĐG-5.4</t>
  </si>
  <si>
    <t xml:space="preserve"> Lắp dựng cửa vào khuôn</t>
  </si>
  <si>
    <t xml:space="preserve"> Số hiệu mục đơn giá ĐG-5.5</t>
  </si>
  <si>
    <t xml:space="preserve"> Bê tông thuỷ công dốc nước đổ bằng bơm bê tông, đá 1x2, mác 200</t>
  </si>
  <si>
    <t>DANH MỤC ĐƠN GIÁ TỔNG HỢP</t>
  </si>
  <si>
    <t>08-1</t>
  </si>
  <si>
    <t>SH-ĐG</t>
  </si>
  <si>
    <t>Tên công việc</t>
  </si>
  <si>
    <t>TỔNG CỘNG BẢNG</t>
  </si>
  <si>
    <t>08-2</t>
  </si>
  <si>
    <t>08-3</t>
  </si>
  <si>
    <t>08-4</t>
  </si>
  <si>
    <t>08-5</t>
  </si>
  <si>
    <t>Theo đơn giá xây dựng tổng hợp đầy đủ</t>
  </si>
  <si>
    <t>I</t>
  </si>
  <si>
    <t>Bảng Table08.1</t>
  </si>
  <si>
    <t>Bảng Table08.2</t>
  </si>
  <si>
    <t>Bảng Table08.3</t>
  </si>
  <si>
    <t>Bảng Table08.4</t>
  </si>
  <si>
    <t>Bảng Table08.5</t>
  </si>
  <si>
    <t>II</t>
  </si>
  <si>
    <t>G+GTGT</t>
  </si>
  <si>
    <t>III</t>
  </si>
  <si>
    <t>IV</t>
  </si>
</sst>
</file>

<file path=xl/styles.xml><?xml version="1.0" encoding="utf-8"?>
<styleSheet xmlns="http://schemas.openxmlformats.org/spreadsheetml/2006/main" xml:space="preserve">
  <numFmts count="5">
    <numFmt numFmtId="164" formatCode="#,##0.0_ \ %"/>
    <numFmt numFmtId="165" formatCode="#,##0_ ;\-#,##0\ "/>
    <numFmt numFmtId="166" formatCode="#,##0&quot; đồng/tháng&quot;;\-#,##0"/>
    <numFmt numFmtId="167" formatCode="_-* #,##0\ _₫_-;\-* #,##0\ _₫_-;_-* &quot;-&quot;??\ _₫_-;_-@_-"/>
    <numFmt numFmtId="168" formatCode="#,##0.000_ ;\-#,##0.000\ "/>
  </numFmts>
  <fonts count="28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10"/>
      <color rgb="FF000000"/>
      <name val="Tahoma"/>
    </font>
    <font>
      <b val="1"/>
      <i val="0"/>
      <strike val="0"/>
      <u val="none"/>
      <sz val="8.5"/>
      <color rgb="FF000000"/>
      <name val="Tahoma"/>
    </font>
    <font>
      <b val="1"/>
      <i val="0"/>
      <strike val="0"/>
      <u val="none"/>
      <sz val="12"/>
      <color rgb="FFFFFFFF"/>
      <name val="Tahoma"/>
    </font>
    <font>
      <b val="1"/>
      <i val="0"/>
      <strike val="0"/>
      <u val="none"/>
      <sz val="9"/>
      <color rgb="FF000000"/>
      <name val="Tahoma"/>
    </font>
    <font>
      <b val="1"/>
      <i val="0"/>
      <strike val="0"/>
      <u val="none"/>
      <sz val="8"/>
      <color rgb="FFFF6600"/>
      <name val="Tahoma"/>
    </font>
    <font>
      <b val="0"/>
      <i val="1"/>
      <strike val="0"/>
      <u val="none"/>
      <sz val="8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FF66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.5"/>
      <color rgb="FF000000"/>
      <name val="Tahoma"/>
    </font>
    <font>
      <b val="0"/>
      <i val="0"/>
      <strike val="0"/>
      <u val="none"/>
      <sz val="10"/>
      <color rgb="FFFFFFFF"/>
      <name val="Tahoma"/>
    </font>
    <font>
      <b val="0"/>
      <i val="0"/>
      <strike val="0"/>
      <u val="single"/>
      <sz val="6"/>
      <color rgb="FFFFFFFF"/>
      <name val="Tahoma"/>
    </font>
    <font>
      <b val="0"/>
      <i val="0"/>
      <strike val="0"/>
      <u val="none"/>
      <sz val="6"/>
      <color rgb="FFFFFFFF"/>
      <name val="Tahoma"/>
    </font>
    <font>
      <b val="1"/>
      <i val="0"/>
      <strike val="0"/>
      <u val="none"/>
      <sz val="12"/>
      <color rgb="FF171716"/>
      <name val="Tahoma"/>
    </font>
    <font>
      <b val="0"/>
      <i val="0"/>
      <strike val="0"/>
      <u val="single"/>
      <sz val="9"/>
      <color rgb="FF000000"/>
      <name val="Tahoma"/>
    </font>
    <font>
      <b val="0"/>
      <i val="0"/>
      <strike val="0"/>
      <u val="single"/>
      <sz val="10"/>
      <color rgb="FF000000"/>
      <name val="Tahoma"/>
    </font>
    <font>
      <b val="1"/>
      <i val="0"/>
      <strike val="0"/>
      <u val="single"/>
      <sz val="8.5"/>
      <color rgb="FFCC3300"/>
      <name val="Tahoma"/>
    </font>
    <font>
      <b val="1"/>
      <i val="0"/>
      <strike val="0"/>
      <u val="none"/>
      <sz val="10"/>
      <color rgb="FF000000"/>
      <name val="Tahoma"/>
    </font>
    <font>
      <b val="1"/>
      <i val="1"/>
      <strike val="0"/>
      <u val="none"/>
      <sz val="8.5"/>
      <color rgb="FF000000"/>
      <name val="Tahoma"/>
    </font>
    <font>
      <b val="1"/>
      <i val="0"/>
      <strike val="0"/>
      <u val="single"/>
      <sz val="8"/>
      <color rgb="FFCC3300"/>
      <name val="Tahoma"/>
    </font>
    <font>
      <b val="0"/>
      <i val="1"/>
      <strike val="0"/>
      <u val="none"/>
      <sz val="8.5"/>
      <color rgb="FF000000"/>
      <name val="Tahoma"/>
    </font>
    <font>
      <b val="0"/>
      <i val="0"/>
      <strike val="0"/>
      <u val="none"/>
      <sz val="8.5"/>
      <color rgb="FFFF6600"/>
      <name val="Tahoma"/>
    </font>
    <font>
      <b val="0"/>
      <i val="1"/>
      <strike val="0"/>
      <u val="single"/>
      <sz val="8"/>
      <color rgb="FF000000"/>
      <name val="Tahoma"/>
    </font>
    <font>
      <b val="0"/>
      <i val="1"/>
      <strike val="0"/>
      <u val="none"/>
      <sz val="7"/>
      <color rgb="FF000000"/>
      <name val="Tahoma"/>
    </font>
    <font>
      <b val="1"/>
      <i val="0"/>
      <strike val="0"/>
      <u val="single"/>
      <sz val="8.5"/>
      <color rgb="FF000000"/>
      <name val="Tahoma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3F3F3F"/>
        <bgColor rgb="FFFFFFFF"/>
      </patternFill>
    </fill>
    <fill>
      <patternFill patternType="solid">
        <fgColor rgb="FFD8D8D8"/>
        <bgColor rgb="FFFFFFFF"/>
      </patternFill>
    </fill>
  </fills>
  <borders count="36">
    <border/>
    <border>
      <bottom style="thin">
        <color rgb="FF000000"/>
      </bottom>
    </border>
    <border>
      <top style="medium">
        <color rgb="FFFF66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FF6600"/>
      </bottom>
    </border>
    <border>
      <top style="thin">
        <color rgb="FF000000"/>
      </top>
      <bottom style="medium">
        <color rgb="FFFF66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CC33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hair">
        <color rgb="FFD8D8D8"/>
      </top>
      <bottom style="hair">
        <color rgb="FFD8D8D8"/>
      </bottom>
    </border>
    <border>
      <top style="hair">
        <color rgb="FFD8D8D8"/>
      </top>
      <bottom style="hair">
        <color rgb="FFD8D8D8"/>
      </bottom>
    </border>
    <border>
      <right style="thin">
        <color rgb="FF000000"/>
      </right>
      <top style="hair">
        <color rgb="FFD8D8D8"/>
      </top>
      <bottom style="hair">
        <color rgb="FFD8D8D8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right style="thin">
        <color rgb="FF000000"/>
      </right>
      <top style="hair">
        <color rgb="FF000000"/>
      </top>
    </border>
  </borders>
  <cellStyleXfs count="1">
    <xf numFmtId="0" fontId="0" fillId="0" borderId="0"/>
  </cellStyleXfs>
  <cellXfs count="21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165" fillId="2" borderId="0" applyFont="1" applyNumberFormat="1" applyFill="0" applyBorder="0" applyAlignment="1">
      <alignment horizontal="center" vertical="center" textRotation="0" wrapText="false" shrinkToFit="false"/>
    </xf>
    <xf xfId="0" fontId="4" numFmtId="0" fillId="4" borderId="0" applyFont="1" applyNumberFormat="0" applyFill="1" applyBorder="0" applyAlignment="1">
      <alignment horizontal="general" vertical="center" textRotation="0" wrapText="false" shrinkToFit="false"/>
    </xf>
    <xf xfId="0" fontId="2" numFmtId="0" fillId="4" borderId="1" applyFont="1" applyNumberFormat="0" applyFill="1" applyBorder="1" applyAlignment="1">
      <alignment horizontal="general" vertical="center" textRotation="0" wrapText="false" shrinkToFit="false"/>
    </xf>
    <xf xfId="0" fontId="5" numFmtId="0" fillId="2" borderId="2" applyFont="1" applyNumberFormat="0" applyFill="0" applyBorder="1" applyAlignment="1">
      <alignment horizontal="left" vertical="center" textRotation="0" wrapText="false" shrinkToFit="false"/>
    </xf>
    <xf xfId="0" fontId="2" numFmtId="0" fillId="2" borderId="3" applyFont="1" applyNumberFormat="0" applyFill="0" applyBorder="1" applyAlignment="1">
      <alignment horizontal="general" vertical="center" textRotation="0" wrapText="false" shrinkToFit="false"/>
    </xf>
    <xf xfId="0" fontId="1" numFmtId="0" fillId="2" borderId="3" applyFont="1" applyNumberFormat="0" applyFill="0" applyBorder="1" applyAlignment="1">
      <alignment horizontal="general" vertical="center" textRotation="0" wrapText="false" shrinkToFit="false"/>
    </xf>
    <xf xfId="0" fontId="6" numFmtId="4" fillId="2" borderId="3" applyFont="1" applyNumberFormat="1" applyFill="0" applyBorder="1" applyAlignment="1">
      <alignment horizontal="righ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1">
      <alignment horizontal="right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8" numFmtId="0" fillId="2" borderId="4" applyFont="1" applyNumberFormat="0" applyFill="0" applyBorder="1" applyAlignment="1">
      <alignment horizontal="left" vertical="center" textRotation="0" wrapText="true" shrinkToFit="false"/>
    </xf>
    <xf xfId="0" fontId="8" numFmtId="0" fillId="2" borderId="5" applyFont="1" applyNumberFormat="0" applyFill="0" applyBorder="1" applyAlignment="1">
      <alignment horizontal="left" vertical="center" textRotation="0" wrapText="true" shrinkToFit="false"/>
    </xf>
    <xf xfId="0" fontId="8" numFmtId="0" fillId="2" borderId="6" applyFont="1" applyNumberFormat="0" applyFill="0" applyBorder="1" applyAlignment="1">
      <alignment horizontal="left" vertical="center" textRotation="0" wrapText="true" shrinkToFit="false"/>
    </xf>
    <xf xfId="0" fontId="8" numFmtId="0" fillId="2" borderId="7" applyFont="1" applyNumberFormat="0" applyFill="0" applyBorder="1" applyAlignment="1">
      <alignment horizontal="left" vertical="center" textRotation="0" wrapText="true" shrinkToFit="false"/>
    </xf>
    <xf xfId="0" fontId="1" numFmtId="0" fillId="2" borderId="2" applyFont="1" applyNumberFormat="0" applyFill="0" applyBorder="1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165" fillId="2" borderId="0" applyFont="1" applyNumberFormat="1" applyFill="0" applyBorder="0" applyAlignment="1">
      <alignment horizontal="right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true" shrinkToFit="false"/>
    </xf>
    <xf xfId="0" fontId="9" numFmtId="0" fillId="3" borderId="0" applyFont="1" applyNumberFormat="0" applyFill="1" applyBorder="0" applyAlignment="1">
      <alignment horizontal="left" vertical="center" textRotation="0" wrapText="true" shrinkToFit="false"/>
    </xf>
    <xf xfId="0" fontId="1" numFmtId="165" fillId="3" borderId="0" applyFont="1" applyNumberFormat="1" applyFill="1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9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165" fillId="2" borderId="0" applyFont="1" applyNumberFormat="1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0" numFmtId="0" fillId="3" borderId="0" applyFont="1" applyNumberFormat="0" applyFill="1" applyBorder="0" applyAlignment="1">
      <alignment horizontal="general" vertical="center" textRotation="0" wrapText="true" shrinkToFit="false"/>
    </xf>
    <xf xfId="0" fontId="11" numFmtId="165" fillId="3" borderId="0" applyFont="1" applyNumberFormat="1" applyFill="1" applyBorder="0" applyAlignment="1">
      <alignment horizontal="general" vertical="center" textRotation="0" wrapText="false" shrinkToFit="false"/>
    </xf>
    <xf xfId="0" fontId="1" numFmtId="166" fillId="2" borderId="0" applyFont="1" applyNumberFormat="1" applyFill="0" applyBorder="0" applyAlignment="1">
      <alignment horizontal="left" vertical="center" textRotation="0" wrapText="false" shrinkToFit="false"/>
    </xf>
    <xf xfId="0" fontId="1" numFmtId="166" fillId="3" borderId="0" applyFont="1" applyNumberFormat="1" applyFill="1" applyBorder="0" applyAlignment="1">
      <alignment horizontal="left" vertical="center" textRotation="0" wrapText="false" shrinkToFit="false"/>
    </xf>
    <xf xfId="0" fontId="1" numFmtId="164" fillId="2" borderId="0" applyFont="1" applyNumberFormat="1" applyFill="0" applyBorder="0" applyAlignment="1">
      <alignment horizontal="center" vertical="center" textRotation="0" wrapText="true" shrinkToFit="false"/>
    </xf>
    <xf xfId="0" fontId="12" numFmtId="165" fillId="3" borderId="0" applyFont="1" applyNumberFormat="1" applyFill="1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1">
      <alignment horizontal="general" vertical="center" textRotation="0" wrapText="true" shrinkToFit="false"/>
    </xf>
    <xf xfId="0" fontId="12" numFmtId="165" fillId="2" borderId="0" applyFont="1" applyNumberFormat="1" applyFill="0" applyBorder="0" applyAlignment="1">
      <alignment horizontal="general" vertical="center" textRotation="0" wrapText="false" shrinkToFit="false"/>
    </xf>
    <xf xfId="0" fontId="13" numFmtId="0" fillId="5" borderId="0" applyFont="1" applyNumberFormat="0" applyFill="1" applyBorder="0" applyAlignment="1">
      <alignment horizontal="general" vertical="center" textRotation="0" wrapText="false" shrinkToFit="false"/>
    </xf>
    <xf xfId="0" fontId="14" numFmtId="0" fillId="5" borderId="0" applyFont="1" applyNumberFormat="0" applyFill="1" applyBorder="0" applyAlignment="1">
      <alignment horizontal="right" vertical="center" textRotation="0" wrapText="false" shrinkToFit="false"/>
    </xf>
    <xf xfId="0" fontId="15" numFmtId="0" fillId="5" borderId="0" applyFont="1" applyNumberFormat="0" applyFill="1" applyBorder="0" applyAlignment="1">
      <alignment horizontal="right" vertical="center" textRotation="0" wrapText="false" shrinkToFit="false"/>
    </xf>
    <xf xfId="0" fontId="16" numFmtId="0" fillId="2" borderId="8" applyFont="1" applyNumberFormat="0" applyFill="0" applyBorder="1" applyAlignment="1">
      <alignment horizontal="general" vertical="center" textRotation="0" wrapText="false" shrinkToFit="false"/>
    </xf>
    <xf xfId="0" fontId="2" numFmtId="0" fillId="2" borderId="1" applyFont="1" applyNumberFormat="0" applyFill="0" applyBorder="1" applyAlignment="1">
      <alignment horizontal="general" vertical="center" textRotation="0" wrapText="false" shrinkToFit="false"/>
    </xf>
    <xf xfId="0" fontId="8" numFmtId="0" fillId="2" borderId="2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3" applyFont="1" applyNumberFormat="0" applyFill="0" applyBorder="1" applyAlignment="1">
      <alignment horizontal="right" vertical="bottom" textRotation="0" wrapText="false" shrinkToFit="false"/>
    </xf>
    <xf xfId="0" fontId="6" numFmtId="0" fillId="2" borderId="3" applyFont="1" applyNumberFormat="0" applyFill="0" applyBorder="1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16" fillId="2" borderId="0" applyFont="1" applyNumberFormat="1" applyFill="0" applyBorder="0" applyAlignment="1">
      <alignment horizontal="right" vertical="center" textRotation="0" wrapText="false" shrinkToFit="false"/>
    </xf>
    <xf xfId="0" fontId="17" numFmtId="0" fillId="2" borderId="0" applyFont="1" applyNumberFormat="0" applyFill="0" applyBorder="0" applyAlignment="1">
      <alignment horizontal="left" vertical="center" textRotation="0" wrapText="false" shrinkToFit="false"/>
    </xf>
    <xf xfId="0" fontId="18" numFmtId="0" fillId="2" borderId="0" applyFont="1" applyNumberFormat="0" applyFill="0" applyBorder="0" applyAlignment="1">
      <alignment horizontal="left" vertical="center" textRotation="0" wrapText="false" shrinkToFit="false"/>
    </xf>
    <xf xfId="0" fontId="3" numFmtId="0" fillId="2" borderId="8" applyFont="1" applyNumberFormat="0" applyFill="0" applyBorder="1" applyAlignment="1">
      <alignment horizontal="center" vertical="center" textRotation="0" wrapText="true" shrinkToFit="false"/>
    </xf>
    <xf xfId="0" fontId="3" numFmtId="0" fillId="2" borderId="1" applyFont="1" applyNumberFormat="0" applyFill="0" applyBorder="1" applyAlignment="1">
      <alignment horizontal="left" vertical="center" textRotation="0" wrapText="true" shrinkToFit="false"/>
    </xf>
    <xf xfId="0" fontId="3" numFmtId="0" fillId="2" borderId="1" applyFont="1" applyNumberFormat="0" applyFill="0" applyBorder="1" applyAlignment="1">
      <alignment horizontal="center" vertical="center" textRotation="0" wrapText="true" shrinkToFit="false"/>
    </xf>
    <xf xfId="0" fontId="3" numFmtId="0" fillId="2" borderId="1" applyFont="1" applyNumberFormat="0" applyFill="0" applyBorder="1" applyAlignment="1">
      <alignment horizontal="right" vertical="center" textRotation="0" wrapText="true" shrinkToFit="false"/>
    </xf>
    <xf xfId="0" fontId="1" numFmtId="49" fillId="2" borderId="0" applyFont="1" applyNumberFormat="1" applyFill="0" applyBorder="0" applyAlignment="1">
      <alignment horizontal="center" vertical="center" textRotation="0" wrapText="false" shrinkToFit="false"/>
    </xf>
    <xf xfId="0" fontId="1" numFmtId="167" fillId="2" borderId="0" applyFont="1" applyNumberFormat="1" applyFill="0" applyBorder="0" applyAlignment="1">
      <alignment horizontal="right" vertical="center" textRotation="0" wrapText="true" shrinkToFit="false" indent="1"/>
    </xf>
    <xf xfId="0" fontId="12" numFmtId="0" fillId="3" borderId="0" applyFont="1" applyNumberFormat="0" applyFill="1" applyBorder="0" applyAlignment="1">
      <alignment horizontal="center" vertical="center" textRotation="0" wrapText="false" shrinkToFit="false"/>
    </xf>
    <xf xfId="0" fontId="12" numFmtId="0" fillId="3" borderId="0" applyFont="1" applyNumberFormat="0" applyFill="1" applyBorder="0" applyAlignment="1">
      <alignment horizontal="general" vertical="center" textRotation="0" wrapText="true" shrinkToFit="false"/>
    </xf>
    <xf xfId="0" fontId="12" numFmtId="0" fillId="3" borderId="0" applyFont="1" applyNumberFormat="0" applyFill="1" applyBorder="0" applyAlignment="1">
      <alignment horizontal="center" vertical="center" textRotation="0" wrapText="true" shrinkToFit="false"/>
    </xf>
    <xf xfId="0" fontId="12" numFmtId="168" fillId="3" borderId="0" applyFont="1" applyNumberFormat="1" applyFill="1" applyBorder="0" applyAlignment="1">
      <alignment horizontal="right" vertical="center" textRotation="0" wrapText="true" shrinkToFit="false"/>
    </xf>
    <xf xfId="0" fontId="12" numFmtId="165" fillId="3" borderId="0" applyFont="1" applyNumberFormat="1" applyFill="1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168" fillId="2" borderId="0" applyFont="1" applyNumberFormat="1" applyFill="0" applyBorder="0" applyAlignment="1">
      <alignment horizontal="right" vertical="center" textRotation="0" wrapText="true" shrinkToFit="false"/>
    </xf>
    <xf xfId="0" fontId="12" numFmtId="165" fillId="2" borderId="0" applyFont="1" applyNumberFormat="1" applyFill="0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49" fillId="3" borderId="0" applyFont="1" applyNumberFormat="1" applyFill="1" applyBorder="0" applyAlignment="1">
      <alignment horizontal="center" vertical="center" textRotation="0" wrapText="false" shrinkToFit="false"/>
    </xf>
    <xf xfId="0" fontId="11" numFmtId="0" fillId="3" borderId="0" applyFont="1" applyNumberFormat="0" applyFill="1" applyBorder="0" applyAlignment="1">
      <alignment horizontal="general" vertical="center" textRotation="0" wrapText="tru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8" fillId="3" borderId="0" applyFont="1" applyNumberFormat="1" applyFill="1" applyBorder="0" applyAlignment="1">
      <alignment horizontal="right" vertical="center" textRotation="0" wrapText="true" shrinkToFit="false"/>
    </xf>
    <xf xfId="0" fontId="2" numFmtId="0" fillId="3" borderId="0" applyFont="1" applyNumberFormat="0" applyFill="1" applyBorder="0" applyAlignment="1">
      <alignment horizontal="center" vertical="center" textRotation="0" wrapText="false" shrinkToFit="false"/>
    </xf>
    <xf xfId="0" fontId="19" numFmtId="165" fillId="3" borderId="0" applyFont="1" applyNumberFormat="1" applyFill="1" applyBorder="0" applyAlignment="1">
      <alignment horizontal="general" vertical="center" textRotation="0" wrapText="false" shrinkToFit="false"/>
    </xf>
    <xf xfId="0" fontId="1" numFmtId="165" fillId="2" borderId="0" applyFont="1" applyNumberFormat="1" applyFill="0" applyBorder="0" applyAlignment="1">
      <alignment horizontal="right" vertical="center" textRotation="0" wrapText="true" shrinkToFit="false"/>
    </xf>
    <xf xfId="0" fontId="11" numFmtId="165" fillId="2" borderId="0" applyFont="1" applyNumberFormat="1" applyFill="0" applyBorder="0" applyAlignment="1">
      <alignment horizontal="right" vertical="center" textRotation="0" wrapText="true" shrinkToFit="false"/>
    </xf>
    <xf xfId="0" fontId="3" numFmtId="49" fillId="3" borderId="9" applyFont="1" applyNumberFormat="1" applyFill="1" applyBorder="1" applyAlignment="1">
      <alignment horizontal="left" vertical="center" textRotation="0" wrapText="false" shrinkToFit="false"/>
    </xf>
    <xf xfId="0" fontId="12" numFmtId="0" fillId="2" borderId="3" applyFont="1" applyNumberFormat="0" applyFill="0" applyBorder="1" applyAlignment="1">
      <alignment horizontal="general" vertical="center" textRotation="0" wrapText="false" shrinkToFit="false"/>
    </xf>
    <xf xfId="0" fontId="12" numFmtId="0" fillId="3" borderId="3" applyFont="1" applyNumberFormat="0" applyFill="1" applyBorder="1" applyAlignment="1">
      <alignment horizontal="center" vertical="center" textRotation="0" wrapText="false" shrinkToFit="false"/>
    </xf>
    <xf xfId="0" fontId="12" numFmtId="168" fillId="2" borderId="3" applyFont="1" applyNumberFormat="1" applyFill="0" applyBorder="1" applyAlignment="1">
      <alignment horizontal="general" vertical="center" textRotation="0" wrapText="false" shrinkToFit="false"/>
    </xf>
    <xf xfId="0" fontId="12" numFmtId="165" fillId="3" borderId="3" applyFont="1" applyNumberFormat="1" applyFill="1" applyBorder="1" applyAlignment="1">
      <alignment horizontal="general" vertical="center" textRotation="0" wrapText="false" shrinkToFit="false"/>
    </xf>
    <xf xfId="0" fontId="12" numFmtId="165" fillId="2" borderId="10" applyFont="1" applyNumberFormat="1" applyFill="0" applyBorder="1" applyAlignment="1">
      <alignment horizontal="general" vertical="center" textRotation="0" wrapText="false" shrinkToFit="false"/>
    </xf>
    <xf xfId="0" fontId="3" numFmtId="49" fillId="3" borderId="11" applyFont="1" applyNumberFormat="1" applyFill="1" applyBorder="1" applyAlignment="1">
      <alignment horizontal="left" vertical="center" textRotation="0" wrapText="false" shrinkToFit="false"/>
    </xf>
    <xf xfId="0" fontId="12" numFmtId="0" fillId="2" borderId="12" applyFont="1" applyNumberFormat="0" applyFill="0" applyBorder="1" applyAlignment="1">
      <alignment horizontal="general" vertical="center" textRotation="0" wrapText="false" shrinkToFit="false"/>
    </xf>
    <xf xfId="0" fontId="12" numFmtId="0" fillId="3" borderId="12" applyFont="1" applyNumberFormat="0" applyFill="1" applyBorder="1" applyAlignment="1">
      <alignment horizontal="center" vertical="center" textRotation="0" wrapText="false" shrinkToFit="false"/>
    </xf>
    <xf xfId="0" fontId="12" numFmtId="168" fillId="2" borderId="12" applyFont="1" applyNumberFormat="1" applyFill="0" applyBorder="1" applyAlignment="1">
      <alignment horizontal="general" vertical="center" textRotation="0" wrapText="false" shrinkToFit="false"/>
    </xf>
    <xf xfId="0" fontId="12" numFmtId="165" fillId="3" borderId="12" applyFont="1" applyNumberFormat="1" applyFill="1" applyBorder="1" applyAlignment="1">
      <alignment horizontal="general" vertical="center" textRotation="0" wrapText="false" shrinkToFit="false"/>
    </xf>
    <xf xfId="0" fontId="12" numFmtId="165" fillId="2" borderId="13" applyFont="1" applyNumberFormat="1" applyFill="0" applyBorder="1" applyAlignment="1">
      <alignment horizontal="general" vertical="center" textRotation="0" wrapText="false" shrinkToFit="false"/>
    </xf>
    <xf xfId="0" fontId="3" numFmtId="49" fillId="3" borderId="14" applyFont="1" applyNumberFormat="1" applyFill="1" applyBorder="1" applyAlignment="1">
      <alignment horizontal="left" vertical="center" textRotation="0" wrapText="false" shrinkToFit="false"/>
    </xf>
    <xf xfId="0" fontId="12" numFmtId="0" fillId="2" borderId="15" applyFont="1" applyNumberFormat="0" applyFill="0" applyBorder="1" applyAlignment="1">
      <alignment horizontal="general" vertical="center" textRotation="0" wrapText="false" shrinkToFit="false"/>
    </xf>
    <xf xfId="0" fontId="12" numFmtId="0" fillId="3" borderId="15" applyFont="1" applyNumberFormat="0" applyFill="1" applyBorder="1" applyAlignment="1">
      <alignment horizontal="center" vertical="center" textRotation="0" wrapText="false" shrinkToFit="false"/>
    </xf>
    <xf xfId="0" fontId="12" numFmtId="168" fillId="2" borderId="15" applyFont="1" applyNumberFormat="1" applyFill="0" applyBorder="1" applyAlignment="1">
      <alignment horizontal="general" vertical="center" textRotation="0" wrapText="false" shrinkToFit="false"/>
    </xf>
    <xf xfId="0" fontId="12" numFmtId="165" fillId="3" borderId="15" applyFont="1" applyNumberFormat="1" applyFill="1" applyBorder="1" applyAlignment="1">
      <alignment horizontal="general" vertical="center" textRotation="0" wrapText="false" shrinkToFit="false"/>
    </xf>
    <xf xfId="0" fontId="12" numFmtId="165" fillId="2" borderId="16" applyFont="1" applyNumberFormat="1" applyFill="0" applyBorder="1" applyAlignment="1">
      <alignment horizontal="general" vertical="center" textRotation="0" wrapText="false" shrinkToFit="false"/>
    </xf>
    <xf xfId="0" fontId="1" numFmtId="49" fillId="3" borderId="17" applyFont="1" applyNumberFormat="1" applyFill="1" applyBorder="1" applyAlignment="1">
      <alignment horizontal="left" vertical="center" textRotation="0" wrapText="false" shrinkToFit="false"/>
    </xf>
    <xf xfId="0" fontId="1" numFmtId="0" fillId="2" borderId="18" applyFont="1" applyNumberFormat="0" applyFill="0" applyBorder="1" applyAlignment="1">
      <alignment horizontal="general" vertical="center" textRotation="0" wrapText="false" shrinkToFit="false"/>
    </xf>
    <xf xfId="0" fontId="1" numFmtId="0" fillId="3" borderId="18" applyFont="1" applyNumberFormat="0" applyFill="1" applyBorder="1" applyAlignment="1">
      <alignment horizontal="center" vertical="center" textRotation="0" wrapText="true" shrinkToFit="false"/>
    </xf>
    <xf xfId="0" fontId="1" numFmtId="168" fillId="2" borderId="18" applyFont="1" applyNumberFormat="1" applyFill="0" applyBorder="1" applyAlignment="1">
      <alignment horizontal="right" vertical="center" textRotation="0" wrapText="true" shrinkToFit="false"/>
    </xf>
    <xf xfId="0" fontId="1" numFmtId="165" fillId="3" borderId="18" applyFont="1" applyNumberFormat="1" applyFill="1" applyBorder="1" applyAlignment="1">
      <alignment horizontal="right" vertical="center" textRotation="0" wrapText="true" shrinkToFit="false"/>
    </xf>
    <xf xfId="0" fontId="11" numFmtId="165" fillId="2" borderId="19" applyFont="1" applyNumberFormat="1" applyFill="0" applyBorder="1" applyAlignment="1">
      <alignment horizontal="right" vertical="center" textRotation="0" wrapText="true" shrinkToFit="false"/>
    </xf>
    <xf xfId="0" fontId="12" numFmtId="0" fillId="3" borderId="0" applyFont="1" applyNumberFormat="0" applyFill="1" applyBorder="0" applyAlignment="1">
      <alignment horizontal="left" vertical="center" textRotation="0" wrapText="false" shrinkToFit="false"/>
    </xf>
    <xf xfId="0" fontId="12" numFmtId="3" fillId="3" borderId="0" applyFont="1" applyNumberFormat="1" applyFill="1" applyBorder="0" applyAlignment="1">
      <alignment horizontal="righ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3" fillId="2" borderId="0" applyFont="1" applyNumberFormat="1" applyFill="0" applyBorder="0" applyAlignment="1">
      <alignment horizontal="right" vertical="center" textRotation="0" wrapText="false" shrinkToFit="false"/>
    </xf>
    <xf xfId="0" fontId="12" numFmtId="3" fillId="2" borderId="0" applyFont="1" applyNumberFormat="1" applyFill="0" applyBorder="0" applyAlignment="1">
      <alignment horizontal="right" vertical="center" textRotation="0" wrapText="false" shrinkToFit="false"/>
    </xf>
    <xf xfId="0" fontId="1" numFmtId="0" fillId="3" borderId="0" applyFont="1" applyNumberFormat="0" applyFill="1" applyBorder="0" applyAlignment="1">
      <alignment horizontal="left" vertical="center" textRotation="0" wrapText="false" shrinkToFit="false"/>
    </xf>
    <xf xfId="0" fontId="2" numFmtId="3" fillId="3" borderId="0" applyFont="1" applyNumberFormat="1" applyFill="1" applyBorder="0" applyAlignment="1">
      <alignment horizontal="right" vertical="center" textRotation="0" wrapText="false" shrinkToFit="false"/>
    </xf>
    <xf xfId="0" fontId="19" numFmtId="3" fillId="3" borderId="0" applyFont="1" applyNumberFormat="1" applyFill="1" applyBorder="0" applyAlignment="1">
      <alignment horizontal="right" vertical="center" textRotation="0" wrapText="false" shrinkToFit="false"/>
    </xf>
    <xf xfId="0" fontId="12" numFmtId="165" fillId="3" borderId="0" applyFont="1" applyNumberFormat="1" applyFill="1" applyBorder="0" applyAlignment="1">
      <alignment horizontal="right" vertical="center" textRotation="0" wrapText="false" shrinkToFit="false"/>
    </xf>
    <xf xfId="0" fontId="2" numFmtId="165" fillId="2" borderId="0" applyFont="1" applyNumberFormat="1" applyFill="0" applyBorder="0" applyAlignment="1">
      <alignment horizontal="right" vertical="center" textRotation="0" wrapText="false" shrinkToFit="false"/>
    </xf>
    <xf xfId="0" fontId="12" numFmtId="165" fillId="2" borderId="0" applyFont="1" applyNumberFormat="1" applyFill="0" applyBorder="0" applyAlignment="1">
      <alignment horizontal="right" vertical="center" textRotation="0" wrapText="false" shrinkToFit="false"/>
    </xf>
    <xf xfId="0" fontId="2" numFmtId="165" fillId="3" borderId="0" applyFont="1" applyNumberFormat="1" applyFill="1" applyBorder="0" applyAlignment="1">
      <alignment horizontal="right" vertical="center" textRotation="0" wrapText="false" shrinkToFit="false"/>
    </xf>
    <xf xfId="0" fontId="19" numFmtId="165" fillId="3" borderId="0" applyFont="1" applyNumberFormat="1" applyFill="1" applyBorder="0" applyAlignment="1">
      <alignment horizontal="right" vertical="center" textRotation="0" wrapText="false" shrinkToFit="false"/>
    </xf>
    <xf xfId="0" fontId="20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center" textRotation="0" wrapText="false" shrinkToFit="false"/>
    </xf>
    <xf xfId="0" fontId="3" numFmtId="0" fillId="3" borderId="20" applyFont="1" applyNumberFormat="0" applyFill="1" applyBorder="1" applyAlignment="1">
      <alignment horizontal="centerContinuous" vertical="center" textRotation="0" wrapText="false" shrinkToFit="false"/>
    </xf>
    <xf xfId="0" fontId="21" numFmtId="0" fillId="3" borderId="21" applyFont="1" applyNumberFormat="0" applyFill="1" applyBorder="1" applyAlignment="1">
      <alignment horizontal="centerContinuous" vertical="center" textRotation="0" wrapText="false" shrinkToFit="false"/>
    </xf>
    <xf xfId="0" fontId="3" numFmtId="0" fillId="2" borderId="22" applyFont="1" applyNumberFormat="0" applyFill="0" applyBorder="1" applyAlignment="1">
      <alignment horizontal="center" vertical="center" textRotation="0" wrapText="true" shrinkToFit="false"/>
    </xf>
    <xf xfId="0" fontId="3" numFmtId="0" fillId="2" borderId="23" applyFont="1" applyNumberFormat="0" applyFill="0" applyBorder="1" applyAlignment="1">
      <alignment horizontal="center" vertical="center" textRotation="0" wrapText="true" shrinkToFit="false"/>
    </xf>
    <xf xfId="0" fontId="1" numFmtId="0" fillId="2" borderId="24" applyFont="1" applyNumberFormat="0" applyFill="0" applyBorder="1" applyAlignment="1">
      <alignment horizontal="center" vertical="center" textRotation="0" wrapText="false" shrinkToFit="false"/>
    </xf>
    <xf xfId="0" fontId="1" numFmtId="165" fillId="2" borderId="25" applyFont="1" applyNumberFormat="1" applyFill="0" applyBorder="1" applyAlignment="1">
      <alignment horizontal="right" vertical="center" textRotation="0" wrapText="false" shrinkToFit="false"/>
    </xf>
    <xf xfId="0" fontId="1" numFmtId="0" fillId="3" borderId="24" applyFont="1" applyNumberFormat="0" applyFill="1" applyBorder="1" applyAlignment="1">
      <alignment horizontal="center" vertical="center" textRotation="0" wrapText="false" shrinkToFit="false"/>
    </xf>
    <xf xfId="0" fontId="1" numFmtId="49" fillId="3" borderId="0" applyFont="1" applyNumberFormat="1" applyFill="1" applyBorder="0" applyAlignment="1">
      <alignment horizontal="left" vertical="center" textRotation="0" wrapText="false" shrinkToFit="false"/>
    </xf>
    <xf xfId="0" fontId="12" numFmtId="168" fillId="3" borderId="0" applyFont="1" applyNumberFormat="1" applyFill="1" applyBorder="0" applyAlignment="1">
      <alignment horizontal="right" vertical="center" textRotation="0" wrapText="true" shrinkToFit="false"/>
    </xf>
    <xf xfId="0" fontId="1" numFmtId="3" fillId="3" borderId="0" applyFont="1" applyNumberFormat="1" applyFill="1" applyBorder="0" applyAlignment="1">
      <alignment horizontal="general" vertical="center" textRotation="0" wrapText="true" shrinkToFit="false"/>
    </xf>
    <xf xfId="0" fontId="22" numFmtId="3" fillId="3" borderId="0" applyFont="1" applyNumberFormat="1" applyFill="1" applyBorder="0" applyAlignment="1">
      <alignment horizontal="general" vertical="center" textRotation="0" wrapText="true" shrinkToFit="false"/>
    </xf>
    <xf xfId="0" fontId="22" numFmtId="3" fillId="3" borderId="25" applyFont="1" applyNumberFormat="1" applyFill="1" applyBorder="1" applyAlignment="1">
      <alignment horizontal="general" vertical="center" textRotation="0" wrapText="true" shrinkToFit="false"/>
    </xf>
    <xf xfId="0" fontId="1" numFmtId="0" fillId="2" borderId="26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left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167" fillId="2" borderId="1" applyFont="1" applyNumberFormat="1" applyFill="0" applyBorder="1" applyAlignment="1">
      <alignment horizontal="right" vertical="center" textRotation="0" wrapText="true" shrinkToFit="false" indent="1"/>
    </xf>
    <xf xfId="0" fontId="1" numFmtId="165" fillId="2" borderId="1" applyFont="1" applyNumberFormat="1" applyFill="0" applyBorder="1" applyAlignment="1">
      <alignment horizontal="right" vertical="center" textRotation="0" wrapText="false" shrinkToFit="false"/>
    </xf>
    <xf xfId="0" fontId="1" numFmtId="165" fillId="2" borderId="27" applyFont="1" applyNumberFormat="1" applyFill="0" applyBorder="1" applyAlignment="1">
      <alignment horizontal="right" vertical="center" textRotation="0" wrapText="false" shrinkToFit="false"/>
    </xf>
    <xf xfId="0" fontId="1" numFmtId="0" fillId="2" borderId="3" applyFont="1" applyNumberFormat="0" applyFill="0" applyBorder="1" applyAlignment="1">
      <alignment horizontal="center" vertical="center" textRotation="0" wrapText="false" shrinkToFit="false"/>
    </xf>
    <xf xfId="0" fontId="1" numFmtId="0" fillId="2" borderId="3" applyFont="1" applyNumberFormat="0" applyFill="0" applyBorder="1" applyAlignment="1">
      <alignment horizontal="left" vertical="center" textRotation="0" wrapText="false" shrinkToFit="false"/>
    </xf>
    <xf xfId="0" fontId="1" numFmtId="0" fillId="2" borderId="3" applyFont="1" applyNumberFormat="0" applyFill="0" applyBorder="1" applyAlignment="1">
      <alignment horizontal="center" vertical="center" textRotation="0" wrapText="true" shrinkToFit="false"/>
    </xf>
    <xf xfId="0" fontId="1" numFmtId="167" fillId="2" borderId="3" applyFont="1" applyNumberFormat="1" applyFill="0" applyBorder="1" applyAlignment="1">
      <alignment horizontal="right" vertical="center" textRotation="0" wrapText="true" shrinkToFit="false" indent="1"/>
    </xf>
    <xf xfId="0" fontId="1" numFmtId="165" fillId="2" borderId="3" applyFont="1" applyNumberFormat="1" applyFill="0" applyBorder="1" applyAlignment="1">
      <alignment horizontal="right" vertical="center" textRotation="0" wrapText="false" shrinkToFit="false"/>
    </xf>
    <xf xfId="0" fontId="12" numFmtId="165" fillId="3" borderId="0" applyFont="1" applyNumberFormat="1" applyFill="1" applyBorder="0" applyAlignment="1">
      <alignment horizontal="right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true" shrinkToFit="false"/>
    </xf>
    <xf xfId="0" fontId="12" numFmtId="165" fillId="3" borderId="0" applyFont="1" applyNumberFormat="1" applyFill="1" applyBorder="0" applyAlignment="1">
      <alignment horizontal="center" vertical="center" textRotation="0" wrapText="false" shrinkToFit="false"/>
    </xf>
    <xf xfId="0" fontId="23" numFmtId="165" fillId="3" borderId="0" applyFont="1" applyNumberFormat="1" applyFill="1" applyBorder="0" applyAlignment="1">
      <alignment horizontal="right" vertical="center" textRotation="0" wrapText="false" shrinkToFit="false"/>
    </xf>
    <xf xfId="0" fontId="1" numFmtId="0" fillId="2" borderId="0" applyFont="1" applyNumberFormat="0" applyFill="0" applyBorder="0" applyAlignment="1">
      <alignment horizontal="righ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true" shrinkToFit="false" indent="1"/>
    </xf>
    <xf xfId="0" fontId="12" numFmtId="165" fillId="2" borderId="0" applyFont="1" applyNumberFormat="1" applyFill="0" applyBorder="0" applyAlignment="1">
      <alignment horizontal="center" vertical="center" textRotation="0" wrapText="false" shrinkToFit="false"/>
    </xf>
    <xf xfId="0" fontId="24" numFmtId="165" fillId="2" borderId="0" applyFont="1" applyNumberFormat="1" applyFill="0" applyBorder="0" applyAlignment="1">
      <alignment horizontal="center" vertical="center" textRotation="0" wrapText="false" shrinkToFit="false"/>
    </xf>
    <xf xfId="0" fontId="12" numFmtId="165" fillId="2" borderId="0" applyFont="1" applyNumberFormat="1" applyFill="0" applyBorder="0" applyAlignment="1">
      <alignment horizontal="right" vertical="center" textRotation="0" wrapText="false" shrinkToFit="false"/>
    </xf>
    <xf xfId="0" fontId="12" numFmtId="0" fillId="3" borderId="0" applyFont="1" applyNumberFormat="0" applyFill="1" applyBorder="0" applyAlignment="1">
      <alignment horizontal="right" vertical="center" textRotation="0" wrapText="false" shrinkToFit="false"/>
    </xf>
    <xf xfId="0" fontId="12" numFmtId="0" fillId="3" borderId="0" applyFont="1" applyNumberFormat="0" applyFill="1" applyBorder="0" applyAlignment="1">
      <alignment horizontal="left" vertical="center" textRotation="0" wrapText="true" shrinkToFit="false" indent="1"/>
    </xf>
    <xf xfId="0" fontId="24" numFmtId="165" fillId="3" borderId="0" applyFont="1" applyNumberFormat="1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right" vertical="center" textRotation="0" wrapText="false" shrinkToFit="false"/>
    </xf>
    <xf xfId="0" fontId="1" numFmtId="0" fillId="3" borderId="0" applyFont="1" applyNumberFormat="0" applyFill="1" applyBorder="0" applyAlignment="1">
      <alignment horizontal="left" vertical="center" textRotation="0" wrapText="true" shrinkToFit="false" indent="1"/>
    </xf>
    <xf xfId="0" fontId="23" numFmtId="165" fillId="2" borderId="0" applyFont="1" applyNumberFormat="1" applyFill="0" applyBorder="0" applyAlignment="1">
      <alignment horizontal="right" vertical="center" textRotation="0" wrapText="false" shrinkToFit="false"/>
    </xf>
    <xf xfId="0" fontId="3" numFmtId="165" fillId="3" borderId="0" applyFont="1" applyNumberFormat="1" applyFill="1" applyBorder="0" applyAlignment="1">
      <alignment horizontal="right" vertical="center" textRotation="0" wrapText="false" shrinkToFit="false"/>
    </xf>
    <xf xfId="0" fontId="25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3" numFmtId="165" fillId="3" borderId="0" applyFont="1" applyNumberFormat="1" applyFill="1" applyBorder="0" applyAlignment="1">
      <alignment horizontal="center" vertical="center" textRotation="0" wrapText="false" shrinkToFit="false"/>
    </xf>
    <xf xfId="0" fontId="10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165" fillId="2" borderId="0" applyFont="1" applyNumberFormat="1" applyFill="0" applyBorder="0" applyAlignment="1">
      <alignment horizontal="right" vertical="center" textRotation="0" wrapText="false" shrinkToFit="false"/>
    </xf>
    <xf xfId="0" fontId="7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165" fillId="2" borderId="0" applyFont="1" applyNumberFormat="1" applyFill="0" applyBorder="0" applyAlignment="1">
      <alignment horizontal="left" vertical="center" textRotation="0" wrapText="false" shrinkToFit="false" indent="3"/>
    </xf>
    <xf xfId="0" fontId="26" numFmtId="0" fillId="2" borderId="0" applyFont="1" applyNumberFormat="0" applyFill="0" applyBorder="0" applyAlignment="1">
      <alignment horizontal="general" vertical="top" textRotation="0" wrapText="false" shrinkToFit="false"/>
    </xf>
    <xf xfId="0" fontId="26" numFmtId="0" fillId="2" borderId="0" applyFont="1" applyNumberFormat="0" applyFill="0" applyBorder="0" applyAlignment="1">
      <alignment horizontal="left" vertical="top" textRotation="0" wrapText="false" shrinkToFit="false" indent="3"/>
    </xf>
    <xf xfId="0" fontId="26" numFmtId="165" fillId="2" borderId="0" applyFont="1" applyNumberFormat="1" applyFill="0" applyBorder="0" applyAlignment="1">
      <alignment horizontal="left" vertical="center" textRotation="0" wrapText="false" shrinkToFit="false" indent="3"/>
    </xf>
    <xf xfId="0" fontId="1" numFmtId="0" fillId="2" borderId="28" applyFont="1" applyNumberFormat="0" applyFill="0" applyBorder="1" applyAlignment="1">
      <alignment horizontal="center" vertical="top" textRotation="0" wrapText="false" shrinkToFit="false"/>
    </xf>
    <xf xfId="0" fontId="1" numFmtId="49" fillId="2" borderId="29" applyFont="1" applyNumberFormat="1" applyFill="0" applyBorder="1" applyAlignment="1">
      <alignment horizontal="left" vertical="top" textRotation="0" wrapText="false" shrinkToFit="false"/>
    </xf>
    <xf xfId="0" fontId="1" numFmtId="0" fillId="2" borderId="29" applyFont="1" applyNumberFormat="0" applyFill="0" applyBorder="1" applyAlignment="1">
      <alignment horizontal="left" vertical="top" textRotation="0" wrapText="false" shrinkToFit="false"/>
    </xf>
    <xf xfId="0" fontId="1" numFmtId="0" fillId="2" borderId="29" applyFont="1" applyNumberFormat="0" applyFill="0" applyBorder="1" applyAlignment="1">
      <alignment horizontal="general" vertical="top" textRotation="0" wrapText="true" shrinkToFit="false"/>
    </xf>
    <xf xfId="0" fontId="1" numFmtId="0" fillId="2" borderId="29" applyFont="1" applyNumberFormat="0" applyFill="0" applyBorder="1" applyAlignment="1">
      <alignment horizontal="center" vertical="top" textRotation="0" wrapText="true" shrinkToFit="false"/>
    </xf>
    <xf xfId="0" fontId="12" numFmtId="168" fillId="2" borderId="29" applyFont="1" applyNumberFormat="1" applyFill="0" applyBorder="1" applyAlignment="1">
      <alignment horizontal="right" vertical="top" textRotation="0" wrapText="true" shrinkToFit="false"/>
    </xf>
    <xf xfId="0" fontId="1" numFmtId="3" fillId="2" borderId="29" applyFont="1" applyNumberFormat="1" applyFill="0" applyBorder="1" applyAlignment="1">
      <alignment horizontal="general" vertical="top" textRotation="0" wrapText="true" shrinkToFit="false"/>
    </xf>
    <xf xfId="0" fontId="2" numFmtId="3" fillId="2" borderId="29" applyFont="1" applyNumberFormat="1" applyFill="0" applyBorder="1" applyAlignment="1">
      <alignment horizontal="general" vertical="top" textRotation="0" wrapText="false" shrinkToFit="false"/>
    </xf>
    <xf xfId="0" fontId="12" numFmtId="3" fillId="2" borderId="30" applyFont="1" applyNumberFormat="1" applyFill="0" applyBorder="1" applyAlignment="1">
      <alignment horizontal="general" vertical="top" textRotation="0" wrapText="false" shrinkToFit="false"/>
    </xf>
    <xf xfId="0" fontId="12" numFmtId="0" fillId="2" borderId="28" applyFont="1" applyNumberFormat="0" applyFill="0" applyBorder="1" applyAlignment="1">
      <alignment horizontal="center" vertical="top" textRotation="0" wrapText="false" shrinkToFit="false"/>
    </xf>
    <xf xfId="0" fontId="12" numFmtId="49" fillId="2" borderId="29" applyFont="1" applyNumberFormat="1" applyFill="0" applyBorder="1" applyAlignment="1">
      <alignment horizontal="left" vertical="top" textRotation="0" wrapText="false" shrinkToFit="false"/>
    </xf>
    <xf xfId="0" fontId="12" numFmtId="0" fillId="2" borderId="29" applyFont="1" applyNumberFormat="0" applyFill="0" applyBorder="1" applyAlignment="1">
      <alignment horizontal="left" vertical="top" textRotation="0" wrapText="false" shrinkToFit="false"/>
    </xf>
    <xf xfId="0" fontId="12" numFmtId="0" fillId="2" borderId="29" applyFont="1" applyNumberFormat="0" applyFill="0" applyBorder="1" applyAlignment="1">
      <alignment horizontal="general" vertical="top" textRotation="0" wrapText="true" shrinkToFit="false"/>
    </xf>
    <xf xfId="0" fontId="12" numFmtId="0" fillId="2" borderId="29" applyFont="1" applyNumberFormat="0" applyFill="0" applyBorder="1" applyAlignment="1">
      <alignment horizontal="center" vertical="top" textRotation="0" wrapText="true" shrinkToFit="false"/>
    </xf>
    <xf xfId="0" fontId="12" numFmtId="3" fillId="2" borderId="29" applyFont="1" applyNumberFormat="1" applyFill="0" applyBorder="1" applyAlignment="1">
      <alignment horizontal="general" vertical="top" textRotation="0" wrapText="true" shrinkToFit="false"/>
    </xf>
    <xf xfId="0" fontId="12" numFmtId="3" fillId="2" borderId="29" applyFont="1" applyNumberFormat="1" applyFill="0" applyBorder="1" applyAlignment="1">
      <alignment horizontal="general" vertical="top" textRotation="0" wrapText="true" shrinkToFit="false"/>
    </xf>
    <xf xfId="0" fontId="12" numFmtId="3" fillId="2" borderId="29" applyFont="1" applyNumberFormat="1" applyFill="0" applyBorder="1" applyAlignment="1">
      <alignment horizontal="general" vertical="top" textRotation="0" wrapText="false" shrinkToFit="false"/>
    </xf>
    <xf xfId="0" fontId="12" numFmtId="0" fillId="2" borderId="29" applyFont="1" applyNumberFormat="0" applyFill="0" applyBorder="1" applyAlignment="1">
      <alignment horizontal="center" vertical="center" textRotation="0" wrapText="false" shrinkToFit="false"/>
    </xf>
    <xf xfId="0" fontId="12" numFmtId="49" fillId="2" borderId="29" applyFont="1" applyNumberFormat="1" applyFill="0" applyBorder="1" applyAlignment="1">
      <alignment horizontal="center" vertical="center" textRotation="0" wrapText="false" shrinkToFit="false"/>
    </xf>
    <xf xfId="0" fontId="12" numFmtId="0" fillId="2" borderId="29" applyFont="1" applyNumberFormat="0" applyFill="0" applyBorder="1" applyAlignment="1">
      <alignment horizontal="general" vertical="center" textRotation="0" wrapText="true" shrinkToFit="false"/>
    </xf>
    <xf xfId="0" fontId="12" numFmtId="0" fillId="2" borderId="29" applyFont="1" applyNumberFormat="0" applyFill="0" applyBorder="1" applyAlignment="1">
      <alignment horizontal="center" vertical="center" textRotation="0" wrapText="true" shrinkToFit="false"/>
    </xf>
    <xf xfId="0" fontId="12" numFmtId="168" fillId="2" borderId="29" applyFont="1" applyNumberFormat="1" applyFill="0" applyBorder="1" applyAlignment="1">
      <alignment horizontal="right" vertical="center" textRotation="0" wrapText="true" shrinkToFit="false"/>
    </xf>
    <xf xfId="0" fontId="12" numFmtId="165" fillId="2" borderId="29" applyFont="1" applyNumberFormat="1" applyFill="0" applyBorder="1" applyAlignment="1">
      <alignment horizontal="general" vertical="center" textRotation="0" wrapText="false" shrinkToFit="false"/>
    </xf>
    <xf xfId="0" fontId="1" numFmtId="0" fillId="2" borderId="29" applyFont="1" applyNumberFormat="0" applyFill="0" applyBorder="1" applyAlignment="1">
      <alignment horizontal="center" vertical="center" textRotation="0" wrapText="false" shrinkToFit="false"/>
    </xf>
    <xf xfId="0" fontId="1" numFmtId="49" fillId="2" borderId="29" applyFont="1" applyNumberFormat="1" applyFill="0" applyBorder="1" applyAlignment="1">
      <alignment horizontal="center" vertical="center" textRotation="0" wrapText="false" shrinkToFit="false"/>
    </xf>
    <xf xfId="0" fontId="1" numFmtId="0" fillId="2" borderId="29" applyFont="1" applyNumberFormat="0" applyFill="0" applyBorder="1" applyAlignment="1">
      <alignment horizontal="general" vertical="center" textRotation="0" wrapText="true" shrinkToFit="false"/>
    </xf>
    <xf xfId="0" fontId="1" numFmtId="0" fillId="2" borderId="29" applyFont="1" applyNumberFormat="0" applyFill="0" applyBorder="1" applyAlignment="1">
      <alignment horizontal="center" vertical="center" textRotation="0" wrapText="true" shrinkToFit="false"/>
    </xf>
    <xf xfId="0" fontId="1" numFmtId="168" fillId="2" borderId="29" applyFont="1" applyNumberFormat="1" applyFill="0" applyBorder="1" applyAlignment="1">
      <alignment horizontal="right" vertical="center" textRotation="0" wrapText="true" shrinkToFit="false"/>
    </xf>
    <xf xfId="0" fontId="3" numFmtId="0" fillId="2" borderId="31" applyFont="1" applyNumberFormat="0" applyFill="0" applyBorder="1" applyAlignment="1">
      <alignment horizontal="center" vertical="center" textRotation="0" wrapText="true" shrinkToFit="false"/>
    </xf>
    <xf xfId="0" fontId="3" numFmtId="0" fillId="2" borderId="32" applyFont="1" applyNumberFormat="0" applyFill="0" applyBorder="1" applyAlignment="1">
      <alignment horizontal="center" vertical="center" textRotation="0" wrapText="true" shrinkToFit="false"/>
    </xf>
    <xf xfId="0" fontId="3" numFmtId="0" fillId="2" borderId="20" applyFont="1" applyNumberFormat="0" applyFill="0" applyBorder="1" applyAlignment="1">
      <alignment horizontal="center" vertical="center" textRotation="0" wrapText="true" shrinkToFit="false"/>
    </xf>
    <xf xfId="0" fontId="3" numFmtId="0" fillId="2" borderId="22" applyFont="1" applyNumberFormat="0" applyFill="0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right" vertical="center" textRotation="0" wrapText="false" shrinkToFit="false"/>
    </xf>
    <xf xfId="0" fontId="1" numFmtId="0" fillId="3" borderId="0" applyFont="1" applyNumberFormat="0" applyFill="1" applyBorder="0" applyAlignment="1">
      <alignment horizontal="left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27" numFmtId="165" fillId="3" borderId="0" applyFont="1" applyNumberFormat="1" applyFill="1" applyBorder="0" applyAlignment="1">
      <alignment horizontal="right" vertical="center" textRotation="0" wrapText="false" shrinkToFit="false"/>
    </xf>
    <xf xfId="0" fontId="3" numFmtId="49" fillId="3" borderId="24" applyFont="1" applyNumberFormat="1" applyFill="1" applyBorder="1" applyAlignment="1">
      <alignment horizontal="left" vertical="center" textRotation="0" wrapText="false" shrinkToFit="false"/>
    </xf>
    <xf xfId="0" fontId="12" numFmtId="0" fillId="2" borderId="0" applyFont="1" applyNumberFormat="0" applyFill="0" applyBorder="0" applyAlignment="1">
      <alignment horizontal="general" vertical="center" textRotation="0" wrapText="false" shrinkToFit="false"/>
    </xf>
    <xf xfId="0" fontId="12" numFmtId="168" fillId="2" borderId="0" applyFont="1" applyNumberFormat="1" applyFill="0" applyBorder="0" applyAlignment="1">
      <alignment horizontal="general" vertical="center" textRotation="0" wrapText="false" shrinkToFit="false"/>
    </xf>
    <xf xfId="0" fontId="12" numFmtId="165" fillId="2" borderId="25" applyFont="1" applyNumberFormat="1" applyFill="0" applyBorder="1" applyAlignment="1">
      <alignment horizontal="general" vertical="center" textRotation="0" wrapText="false" shrinkToFit="false"/>
    </xf>
    <xf xfId="0" fontId="3" numFmtId="49" fillId="3" borderId="33" applyFont="1" applyNumberFormat="1" applyFill="1" applyBorder="1" applyAlignment="1">
      <alignment horizontal="left" vertical="center" textRotation="0" wrapText="false" shrinkToFit="false"/>
    </xf>
    <xf xfId="0" fontId="12" numFmtId="0" fillId="2" borderId="34" applyFont="1" applyNumberFormat="0" applyFill="0" applyBorder="1" applyAlignment="1">
      <alignment horizontal="general" vertical="center" textRotation="0" wrapText="false" shrinkToFit="false"/>
    </xf>
    <xf xfId="0" fontId="12" numFmtId="0" fillId="3" borderId="34" applyFont="1" applyNumberFormat="0" applyFill="1" applyBorder="1" applyAlignment="1">
      <alignment horizontal="center" vertical="center" textRotation="0" wrapText="false" shrinkToFit="false"/>
    </xf>
    <xf xfId="0" fontId="12" numFmtId="168" fillId="2" borderId="34" applyFont="1" applyNumberFormat="1" applyFill="0" applyBorder="1" applyAlignment="1">
      <alignment horizontal="general" vertical="center" textRotation="0" wrapText="false" shrinkToFit="false"/>
    </xf>
    <xf xfId="0" fontId="12" numFmtId="165" fillId="3" borderId="34" applyFont="1" applyNumberFormat="1" applyFill="1" applyBorder="1" applyAlignment="1">
      <alignment horizontal="general" vertical="center" textRotation="0" wrapText="false" shrinkToFit="false"/>
    </xf>
    <xf xfId="0" fontId="12" numFmtId="165" fillId="2" borderId="35" applyFont="1" applyNumberFormat="1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Relationship Id="rId_hyperlink_2" Type="http://schemas.openxmlformats.org/officeDocument/2006/relationships/hyperlink" Target="http://www.dinhmuconline.com/" TargetMode="External"/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10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1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1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13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14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15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16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17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18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3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4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5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6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7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8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_rels/sheet9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nhmucon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showGridLines="false" showRowColHeaders="1">
      <selection activeCell="D32" sqref="D32"/>
    </sheetView>
  </sheetViews>
  <sheetFormatPr defaultRowHeight="14.4" outlineLevelRow="0" outlineLevelCol="0"/>
  <cols>
    <col min="1" max="1" width="4.85546875" customWidth="true" style="2"/>
    <col min="2" max="2" width="61" customWidth="true" style="2"/>
    <col min="3" max="3" width="11.7109375" customWidth="true" style="2"/>
    <col min="4" max="4" width="61.85546875" customWidth="true" style="2"/>
    <col min="5" max="5" width="9.140625" customWidth="true" style="2"/>
  </cols>
  <sheetData>
    <row r="1" spans="1:5" customHeight="1" ht="21.75">
      <c r="A1" s="4" t="s">
        <v>0</v>
      </c>
      <c r="B1" s="5"/>
      <c r="C1" s="5"/>
      <c r="D1" s="5"/>
    </row>
    <row r="2" spans="1:5" customHeight="1" ht="15.75">
      <c r="A2" s="6" t="str">
        <f>"Tên công trình: "&amp;D21</f>
        <v>Tên công trình: Công trình DEMO</v>
      </c>
      <c r="B2" s="7"/>
      <c r="C2" s="8"/>
      <c r="D2" s="9" t="str">
        <f>SUBSTITUTE(A3,"Mã số công trình: ","",1)&amp;"-00"</f>
        <v>test01_01-00</v>
      </c>
    </row>
    <row r="3" spans="1:5" customHeight="1" ht="15.75">
      <c r="A3" s="10" t="s">
        <v>1</v>
      </c>
      <c r="B3" s="11"/>
      <c r="C3" s="11"/>
      <c r="D3" s="12"/>
    </row>
    <row r="4" spans="1:5" customHeight="1" ht="15.75">
      <c r="A4" s="13" t="s">
        <v>2</v>
      </c>
      <c r="B4" s="11"/>
      <c r="C4" s="11"/>
      <c r="D4" s="12"/>
    </row>
    <row r="5" spans="1:5" customHeight="1" ht="15.95">
      <c r="A5" s="14" t="s">
        <v>3</v>
      </c>
      <c r="B5" s="15" t="s">
        <v>4</v>
      </c>
      <c r="C5" s="16" t="s">
        <v>5</v>
      </c>
      <c r="D5" s="17" t="s">
        <v>6</v>
      </c>
    </row>
    <row r="6" spans="1:5" customHeight="1" ht="8.1">
      <c r="A6" s="18"/>
      <c r="B6" s="19"/>
      <c r="C6" s="20"/>
      <c r="D6" s="21"/>
    </row>
    <row r="7" spans="1:5" customHeight="1" ht="14.1">
      <c r="A7" s="22">
        <v>1</v>
      </c>
      <c r="B7" s="23" t="s">
        <v>7</v>
      </c>
      <c r="C7" s="24" t="s">
        <v>8</v>
      </c>
      <c r="D7" s="25" t="s">
        <v>9</v>
      </c>
    </row>
    <row r="8" spans="1:5" customHeight="1" ht="14.1">
      <c r="A8" s="26">
        <v>2</v>
      </c>
      <c r="B8" s="27" t="s">
        <v>10</v>
      </c>
      <c r="C8" s="28" t="s">
        <v>11</v>
      </c>
      <c r="D8" s="29" t="s">
        <v>12</v>
      </c>
    </row>
    <row r="9" spans="1:5" customHeight="1" ht="14.1">
      <c r="A9" s="22">
        <v>3</v>
      </c>
      <c r="B9" s="23" t="s">
        <v>13</v>
      </c>
      <c r="C9" s="30" t="s">
        <v>14</v>
      </c>
      <c r="D9" s="25" t="s">
        <v>15</v>
      </c>
    </row>
    <row r="10" spans="1:5" customHeight="1" ht="14.1">
      <c r="A10" s="26">
        <v>4</v>
      </c>
      <c r="B10" s="27" t="s">
        <v>16</v>
      </c>
      <c r="C10" s="28" t="s">
        <v>17</v>
      </c>
      <c r="D10" s="29" t="s">
        <v>18</v>
      </c>
    </row>
    <row r="11" spans="1:5" customHeight="1" ht="14.1">
      <c r="A11" s="22">
        <v>5</v>
      </c>
      <c r="B11" s="23" t="s">
        <v>19</v>
      </c>
      <c r="C11" s="24" t="s">
        <v>20</v>
      </c>
      <c r="D11" s="25" t="s">
        <v>21</v>
      </c>
    </row>
    <row r="12" spans="1:5" customHeight="1" ht="14.1">
      <c r="A12" s="26">
        <v>6</v>
      </c>
      <c r="B12" s="27" t="s">
        <v>22</v>
      </c>
      <c r="C12" s="28" t="s">
        <v>23</v>
      </c>
      <c r="D12" s="29" t="s">
        <v>24</v>
      </c>
    </row>
    <row r="13" spans="1:5" customHeight="1" ht="14.1">
      <c r="A13" s="22">
        <v>7</v>
      </c>
      <c r="B13" s="23" t="s">
        <v>25</v>
      </c>
      <c r="C13" s="24" t="s">
        <v>26</v>
      </c>
      <c r="D13" s="25" t="s">
        <v>27</v>
      </c>
    </row>
    <row r="14" spans="1:5" customHeight="1" ht="14.1">
      <c r="A14" s="26">
        <v>8</v>
      </c>
      <c r="B14" s="27" t="s">
        <v>28</v>
      </c>
      <c r="C14" s="30" t="s">
        <v>29</v>
      </c>
      <c r="D14" s="29" t="s">
        <v>30</v>
      </c>
    </row>
    <row r="15" spans="1:5" customHeight="1" ht="14.1">
      <c r="A15" s="26"/>
      <c r="B15" s="27"/>
      <c r="C15" s="31"/>
      <c r="D15" s="29" t="s">
        <v>31</v>
      </c>
    </row>
    <row r="16" spans="1:5" customHeight="1" ht="14.1">
      <c r="A16" s="22"/>
      <c r="B16" s="23"/>
      <c r="C16" s="32"/>
      <c r="D16" s="25"/>
    </row>
    <row r="17" spans="1:5" customHeight="1" ht="14.1">
      <c r="A17" s="26"/>
      <c r="B17" s="27"/>
      <c r="C17" s="20"/>
      <c r="D17" s="29"/>
    </row>
    <row r="18" spans="1:5" customHeight="1" ht="14.1">
      <c r="A18" s="13" t="s">
        <v>32</v>
      </c>
      <c r="B18" s="27"/>
      <c r="C18" s="20"/>
      <c r="D18" s="29"/>
    </row>
    <row r="19" spans="1:5" customHeight="1" ht="15.95">
      <c r="A19" s="14" t="s">
        <v>3</v>
      </c>
      <c r="B19" s="15" t="s">
        <v>33</v>
      </c>
      <c r="C19" s="16" t="s">
        <v>34</v>
      </c>
      <c r="D19" s="17" t="s">
        <v>6</v>
      </c>
    </row>
    <row r="20" spans="1:5" customHeight="1" ht="8.1">
      <c r="A20" s="26"/>
      <c r="B20" s="19"/>
      <c r="C20" s="20"/>
      <c r="D20" s="21"/>
    </row>
    <row r="21" spans="1:5" customHeight="1" ht="14.1">
      <c r="A21" s="22"/>
      <c r="B21" s="33" t="s">
        <v>35</v>
      </c>
      <c r="C21" s="32"/>
      <c r="D21" s="34" t="s">
        <v>36</v>
      </c>
    </row>
    <row r="22" spans="1:5" customHeight="1" ht="14.1">
      <c r="A22" s="26"/>
      <c r="B22" s="27" t="s">
        <v>37</v>
      </c>
      <c r="C22" s="20"/>
      <c r="D22" s="29" t="s">
        <v>38</v>
      </c>
    </row>
    <row r="23" spans="1:5" customHeight="1" ht="14.1">
      <c r="A23" s="22"/>
      <c r="B23" s="23" t="s">
        <v>39</v>
      </c>
      <c r="C23" s="32"/>
      <c r="D23" s="25" t="s">
        <v>40</v>
      </c>
    </row>
    <row r="24" spans="1:5" customHeight="1" ht="14.1">
      <c r="A24" s="26"/>
      <c r="B24" s="27" t="s">
        <v>41</v>
      </c>
      <c r="C24" s="20"/>
      <c r="D24" s="29" t="s">
        <v>42</v>
      </c>
    </row>
    <row r="25" spans="1:5" customHeight="1" ht="14.1">
      <c r="A25" s="22"/>
      <c r="B25" s="23" t="s">
        <v>43</v>
      </c>
      <c r="C25" s="32"/>
      <c r="D25" s="25" t="s">
        <v>44</v>
      </c>
    </row>
    <row r="26" spans="1:5" customHeight="1" ht="14.1">
      <c r="A26" s="26"/>
      <c r="B26" s="27" t="s">
        <v>45</v>
      </c>
      <c r="C26" s="20"/>
      <c r="D26" s="35">
        <v>2350000</v>
      </c>
    </row>
    <row r="27" spans="1:5" customHeight="1" ht="14.1">
      <c r="A27" s="22"/>
      <c r="B27" s="23" t="s">
        <v>46</v>
      </c>
      <c r="C27" s="32"/>
      <c r="D27" s="36">
        <v>1150000</v>
      </c>
    </row>
    <row r="28" spans="1:5" customHeight="1" ht="14.1">
      <c r="A28" s="26"/>
      <c r="B28" s="27"/>
      <c r="C28" s="20"/>
      <c r="D28" s="29"/>
    </row>
    <row r="29" spans="1:5" customHeight="1" ht="14.1">
      <c r="A29" s="22"/>
      <c r="B29" s="23" t="s">
        <v>47</v>
      </c>
      <c r="C29" s="1">
        <v>0.025</v>
      </c>
      <c r="D29" s="25"/>
    </row>
    <row r="30" spans="1:5" customHeight="1" ht="14.1">
      <c r="A30" s="26"/>
      <c r="B30" s="27" t="s">
        <v>48</v>
      </c>
      <c r="C30" s="37">
        <v>0.065</v>
      </c>
      <c r="D30" s="29"/>
    </row>
    <row r="31" spans="1:5" customHeight="1" ht="14.1">
      <c r="A31" s="22"/>
      <c r="B31" s="23" t="s">
        <v>49</v>
      </c>
      <c r="C31" s="1">
        <v>0.055</v>
      </c>
      <c r="D31" s="25"/>
    </row>
    <row r="32" spans="1:5" customHeight="1" ht="14.1">
      <c r="A32" s="26"/>
      <c r="B32" s="27" t="s">
        <v>50</v>
      </c>
      <c r="C32" s="37">
        <v>0.01</v>
      </c>
      <c r="D32" s="29"/>
    </row>
    <row r="33" spans="1:5" customHeight="1" ht="14.1">
      <c r="A33" s="22"/>
      <c r="B33" s="23"/>
      <c r="C33" s="32"/>
      <c r="D33" s="38"/>
    </row>
    <row r="34" spans="1:5" customHeight="1" ht="14.1">
      <c r="A34" s="26"/>
      <c r="B34" s="39"/>
      <c r="C34" s="20"/>
      <c r="D34" s="40"/>
    </row>
    <row r="35" spans="1:5" customHeight="1" ht="9">
      <c r="A35" s="41"/>
      <c r="B35" s="41"/>
      <c r="C35" s="41"/>
      <c r="D35" s="42" t="s">
        <v>51</v>
      </c>
    </row>
    <row r="36" spans="1:5" customHeight="1" ht="9">
      <c r="A36" s="41"/>
      <c r="B36" s="41"/>
      <c r="C36" s="41"/>
      <c r="D36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D35" r:id="rId_hyperlink_1"/>
    <hyperlink ref="A1" r:id="rId_hyperlink_2"/>
    <hyperlink ref="C13" location="Table07!Print_Titles"/>
    <hyperlink ref="C7" location="Table01!Print_Area"/>
    <hyperlink ref="C8" location="Table02!Print_Area"/>
    <hyperlink ref="C10" location="Table04!Print_Area"/>
    <hyperlink ref="C11" location="Table05!Print_Area"/>
    <hyperlink ref="C12" location="Table06!Print_Titles"/>
  </hyperlinks>
  <printOptions gridLines="false" gridLinesSet="true" horizontalCentered="true"/>
  <pageMargins left="0.43" right="0.39370078740157" top="0.39" bottom="0.51181102362205" header="0.2755905511811" footer="0.23622047244094"/>
  <pageSetup paperSize="9" orientation="landscape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  <legacyDrawing r:id="rId_comments_vml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8"/>
  <sheetViews>
    <sheetView tabSelected="0" workbookViewId="0" showGridLines="false" showRowColHeaders="1">
      <selection activeCell="B29" sqref="B29"/>
    </sheetView>
  </sheetViews>
  <sheetFormatPr defaultRowHeight="14.4" outlineLevelRow="0" outlineLevelCol="0"/>
  <cols>
    <col min="1" max="1" width="10.28515625" customWidth="true" style="2"/>
    <col min="2" max="2" width="39" customWidth="true" style="2"/>
    <col min="3" max="3" width="7" customWidth="true" style="2"/>
    <col min="4" max="4" width="10.42578125" customWidth="true" style="2"/>
    <col min="5" max="5" width="11.5703125" customWidth="true" style="2"/>
    <col min="6" max="6" width="13.7109375" customWidth="true" style="2"/>
    <col min="7" max="7" width="9.140625" customWidth="true" style="2"/>
  </cols>
  <sheetData>
    <row r="1" spans="1:7" customHeight="1" ht="21">
      <c r="A1" s="44" t="s">
        <v>790</v>
      </c>
      <c r="B1" s="45"/>
      <c r="C1" s="45"/>
      <c r="D1" s="45"/>
      <c r="E1" s="45"/>
      <c r="F1" s="45"/>
    </row>
    <row r="2" spans="1:7" customHeight="1" ht="15.75">
      <c r="A2" s="46" t="str">
        <f>Table00!A2</f>
        <v>Tên công trình: Công trình DEMO</v>
      </c>
      <c r="B2" s="7"/>
      <c r="C2" s="8"/>
      <c r="D2" s="7"/>
      <c r="E2" s="48" t="s">
        <v>54</v>
      </c>
      <c r="F2" s="49" t="str">
        <f>SUBSTITUTE(A3,"Mã số công trình: ","",1)&amp;"-05"</f>
        <v>test01_01-05</v>
      </c>
    </row>
    <row r="3" spans="1:7" customHeight="1" ht="15.75">
      <c r="A3" s="50" t="str">
        <f>Table00!A3</f>
        <v>Mã số công trình: test01_01</v>
      </c>
      <c r="B3" s="11"/>
      <c r="C3" s="11"/>
      <c r="D3" s="11"/>
      <c r="E3" s="11"/>
      <c r="F3" s="12" t="s">
        <v>55</v>
      </c>
    </row>
    <row r="4" spans="1:7" customHeight="1" ht="15.95">
      <c r="A4" s="54" t="s">
        <v>471</v>
      </c>
      <c r="B4" s="55" t="s">
        <v>791</v>
      </c>
      <c r="C4" s="56" t="s">
        <v>113</v>
      </c>
      <c r="D4" s="57" t="s">
        <v>473</v>
      </c>
      <c r="E4" s="57" t="s">
        <v>115</v>
      </c>
      <c r="F4" s="57" t="s">
        <v>116</v>
      </c>
    </row>
    <row r="5" spans="1:7" customHeight="1" ht="8.1">
      <c r="A5" s="26"/>
      <c r="B5" s="19"/>
      <c r="C5" s="20"/>
      <c r="D5" s="59"/>
      <c r="E5" s="21"/>
      <c r="F5" s="21"/>
    </row>
    <row r="6" spans="1:7" customHeight="1" ht="14.1" s="66" customFormat="1">
      <c r="A6" s="105"/>
      <c r="B6" s="61"/>
      <c r="C6" s="62"/>
      <c r="D6" s="63"/>
      <c r="E6" s="113"/>
      <c r="F6" s="113"/>
      <c r="G6" s="65"/>
    </row>
    <row r="7" spans="1:7" customHeight="1" ht="14.1">
      <c r="A7" s="105" t="s">
        <v>792</v>
      </c>
      <c r="B7" s="61" t="s">
        <v>793</v>
      </c>
      <c r="C7" s="62" t="s">
        <v>175</v>
      </c>
      <c r="D7" s="63">
        <v>8.7</v>
      </c>
      <c r="E7" s="113">
        <v>381249</v>
      </c>
      <c r="F7" s="113">
        <f>D7*E7</f>
        <v>3316866.3</v>
      </c>
      <c r="G7" s="65"/>
    </row>
    <row r="8" spans="1:7" customHeight="1" ht="14.1">
      <c r="A8" s="105" t="s">
        <v>794</v>
      </c>
      <c r="B8" s="61" t="s">
        <v>795</v>
      </c>
      <c r="C8" s="62" t="s">
        <v>175</v>
      </c>
      <c r="D8" s="63">
        <v>17.41</v>
      </c>
      <c r="E8" s="113">
        <v>416553</v>
      </c>
      <c r="F8" s="113">
        <f>D8*E8</f>
        <v>7252187.73</v>
      </c>
      <c r="G8" s="65"/>
    </row>
    <row r="9" spans="1:7" customHeight="1" ht="14.1">
      <c r="A9" s="105" t="s">
        <v>796</v>
      </c>
      <c r="B9" s="61" t="s">
        <v>797</v>
      </c>
      <c r="C9" s="62" t="s">
        <v>175</v>
      </c>
      <c r="D9" s="63">
        <v>55.68</v>
      </c>
      <c r="E9" s="113">
        <v>254837</v>
      </c>
      <c r="F9" s="113">
        <f>D9*E9</f>
        <v>14189324.16</v>
      </c>
      <c r="G9" s="65"/>
    </row>
    <row r="10" spans="1:7" customHeight="1" ht="14.1">
      <c r="A10" s="105" t="s">
        <v>798</v>
      </c>
      <c r="B10" s="61" t="s">
        <v>799</v>
      </c>
      <c r="C10" s="62" t="s">
        <v>175</v>
      </c>
      <c r="D10" s="63">
        <v>41.08</v>
      </c>
      <c r="E10" s="113">
        <v>300391</v>
      </c>
      <c r="F10" s="113">
        <f>D10*E10</f>
        <v>12340062.28</v>
      </c>
      <c r="G10" s="65"/>
    </row>
    <row r="11" spans="1:7" customHeight="1" ht="14.1">
      <c r="A11" s="105" t="s">
        <v>800</v>
      </c>
      <c r="B11" s="61" t="s">
        <v>801</v>
      </c>
      <c r="C11" s="62" t="s">
        <v>175</v>
      </c>
      <c r="D11" s="63">
        <v>87.5685</v>
      </c>
      <c r="E11" s="113">
        <v>277044</v>
      </c>
      <c r="F11" s="113">
        <f>D11*E11</f>
        <v>24260327.514</v>
      </c>
      <c r="G11" s="65"/>
    </row>
    <row r="12" spans="1:7" customHeight="1" ht="14.1">
      <c r="A12" s="105" t="s">
        <v>802</v>
      </c>
      <c r="B12" s="61" t="s">
        <v>803</v>
      </c>
      <c r="C12" s="62" t="s">
        <v>175</v>
      </c>
      <c r="D12" s="63">
        <v>402.575</v>
      </c>
      <c r="E12" s="113">
        <v>294697</v>
      </c>
      <c r="F12" s="113">
        <f>D12*E12</f>
        <v>118637644.775</v>
      </c>
      <c r="G12" s="65"/>
    </row>
    <row r="13" spans="1:7" customHeight="1" ht="14.1">
      <c r="A13" s="105" t="s">
        <v>804</v>
      </c>
      <c r="B13" s="61" t="s">
        <v>805</v>
      </c>
      <c r="C13" s="62" t="s">
        <v>175</v>
      </c>
      <c r="D13" s="63">
        <v>36</v>
      </c>
      <c r="E13" s="113">
        <v>285927</v>
      </c>
      <c r="F13" s="113">
        <f>D13*E13</f>
        <v>10293372</v>
      </c>
      <c r="G13" s="65"/>
    </row>
    <row r="14" spans="1:7" customHeight="1" ht="14.1">
      <c r="A14" s="105" t="s">
        <v>806</v>
      </c>
      <c r="B14" s="61" t="s">
        <v>807</v>
      </c>
      <c r="C14" s="62" t="s">
        <v>175</v>
      </c>
      <c r="D14" s="63">
        <v>494.454</v>
      </c>
      <c r="E14" s="113">
        <v>299252</v>
      </c>
      <c r="F14" s="113">
        <f>D14*E14</f>
        <v>147966348.408</v>
      </c>
      <c r="G14" s="65"/>
    </row>
    <row r="15" spans="1:7" customHeight="1" ht="14.1">
      <c r="A15" s="105" t="s">
        <v>808</v>
      </c>
      <c r="B15" s="61" t="s">
        <v>809</v>
      </c>
      <c r="C15" s="62" t="s">
        <v>175</v>
      </c>
      <c r="D15" s="63">
        <v>336.42</v>
      </c>
      <c r="E15" s="113">
        <v>317473</v>
      </c>
      <c r="F15" s="113">
        <f>D15*E15</f>
        <v>106804266.66</v>
      </c>
      <c r="G15" s="65"/>
    </row>
    <row r="16" spans="1:7" customHeight="1" ht="14.1">
      <c r="A16" s="105" t="s">
        <v>810</v>
      </c>
      <c r="B16" s="61" t="s">
        <v>811</v>
      </c>
      <c r="C16" s="62" t="s">
        <v>175</v>
      </c>
      <c r="D16" s="63">
        <v>561.545072</v>
      </c>
      <c r="E16" s="113">
        <v>351639</v>
      </c>
      <c r="F16" s="113">
        <f>D16*E16</f>
        <v>197461147.57301</v>
      </c>
      <c r="G16" s="65"/>
    </row>
    <row r="17" spans="1:7" customHeight="1" ht="14.1">
      <c r="A17" s="105" t="s">
        <v>812</v>
      </c>
      <c r="B17" s="61" t="s">
        <v>813</v>
      </c>
      <c r="C17" s="62" t="s">
        <v>175</v>
      </c>
      <c r="D17" s="63">
        <v>30.2</v>
      </c>
      <c r="E17" s="113">
        <v>314968</v>
      </c>
      <c r="F17" s="113">
        <f>D17*E17</f>
        <v>9512033.6</v>
      </c>
      <c r="G17" s="65"/>
    </row>
    <row r="18" spans="1:7" customHeight="1" ht="14.1">
      <c r="A18" s="105" t="s">
        <v>814</v>
      </c>
      <c r="B18" s="61" t="s">
        <v>815</v>
      </c>
      <c r="C18" s="62" t="s">
        <v>175</v>
      </c>
      <c r="D18" s="63">
        <v>993.5</v>
      </c>
      <c r="E18" s="113">
        <v>325445</v>
      </c>
      <c r="F18" s="113">
        <f>D18*E18</f>
        <v>323329607.5</v>
      </c>
      <c r="G18" s="65"/>
    </row>
    <row r="19" spans="1:7" customHeight="1" ht="14.1">
      <c r="A19" s="105" t="s">
        <v>816</v>
      </c>
      <c r="B19" s="61" t="s">
        <v>817</v>
      </c>
      <c r="C19" s="62" t="s">
        <v>175</v>
      </c>
      <c r="D19" s="63">
        <v>28.12</v>
      </c>
      <c r="E19" s="113">
        <v>381818</v>
      </c>
      <c r="F19" s="113">
        <f>D19*E19</f>
        <v>10736722.16</v>
      </c>
      <c r="G19" s="65"/>
    </row>
    <row r="20" spans="1:7" customHeight="1" ht="14.1">
      <c r="A20" s="105" t="s">
        <v>818</v>
      </c>
      <c r="B20" s="61" t="s">
        <v>819</v>
      </c>
      <c r="C20" s="62" t="s">
        <v>175</v>
      </c>
      <c r="D20" s="63">
        <v>27.11</v>
      </c>
      <c r="E20" s="113">
        <v>355739</v>
      </c>
      <c r="F20" s="113">
        <f>D20*E20</f>
        <v>9644084.29</v>
      </c>
      <c r="G20" s="65"/>
    </row>
    <row r="21" spans="1:7" customHeight="1" ht="14.1">
      <c r="A21" s="105" t="s">
        <v>820</v>
      </c>
      <c r="B21" s="61" t="s">
        <v>821</v>
      </c>
      <c r="C21" s="62" t="s">
        <v>175</v>
      </c>
      <c r="D21" s="63">
        <v>3.72</v>
      </c>
      <c r="E21" s="113">
        <v>351639</v>
      </c>
      <c r="F21" s="113">
        <f>D21*E21</f>
        <v>1308097.08</v>
      </c>
      <c r="G21" s="65"/>
    </row>
    <row r="22" spans="1:7" customHeight="1" ht="14.1">
      <c r="A22" s="105" t="s">
        <v>822</v>
      </c>
      <c r="B22" s="61" t="s">
        <v>823</v>
      </c>
      <c r="C22" s="62" t="s">
        <v>175</v>
      </c>
      <c r="D22" s="63">
        <v>3.72</v>
      </c>
      <c r="E22" s="113">
        <v>372138</v>
      </c>
      <c r="F22" s="113">
        <f>D22*E22</f>
        <v>1384353.36</v>
      </c>
      <c r="G22" s="65"/>
    </row>
    <row r="23" spans="1:7" customHeight="1" ht="14.1">
      <c r="A23" s="105" t="s">
        <v>824</v>
      </c>
      <c r="B23" s="61" t="s">
        <v>825</v>
      </c>
      <c r="C23" s="62" t="s">
        <v>175</v>
      </c>
      <c r="D23" s="63">
        <v>43.9507</v>
      </c>
      <c r="E23" s="113">
        <v>414275</v>
      </c>
      <c r="F23" s="113">
        <f>D23*E23</f>
        <v>18207676.2425</v>
      </c>
      <c r="G23" s="65"/>
    </row>
    <row r="24" spans="1:7" customHeight="1" ht="14.1" s="66" customFormat="1">
      <c r="A24" s="107"/>
      <c r="B24" s="68"/>
      <c r="C24" s="69"/>
      <c r="D24" s="70"/>
      <c r="E24" s="114"/>
      <c r="F24" s="115"/>
      <c r="G24" s="65"/>
    </row>
    <row r="25" spans="1:7" customHeight="1" ht="14.1" s="66" customFormat="1">
      <c r="A25" s="110"/>
      <c r="B25" s="74" t="s">
        <v>105</v>
      </c>
      <c r="C25" s="75"/>
      <c r="D25" s="76"/>
      <c r="E25" s="116"/>
      <c r="F25" s="117">
        <f>SUM(F6:F24)</f>
        <v>1016644121.6325</v>
      </c>
      <c r="G25" s="65"/>
    </row>
    <row r="26" spans="1:7" customHeight="1" ht="8.1">
      <c r="A26" s="26"/>
      <c r="B26" s="19"/>
      <c r="C26" s="20"/>
      <c r="D26" s="59"/>
      <c r="E26" s="21"/>
      <c r="F26" s="21"/>
    </row>
    <row r="27" spans="1:7" customHeight="1" ht="9">
      <c r="A27" s="41"/>
      <c r="B27" s="41"/>
      <c r="C27" s="41"/>
      <c r="D27" s="41"/>
      <c r="E27" s="41"/>
      <c r="F27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28" spans="1:7" customHeight="1" ht="9">
      <c r="A28" s="41"/>
      <c r="B28" s="41"/>
      <c r="C28" s="41"/>
      <c r="D28" s="41"/>
      <c r="E28" s="41"/>
      <c r="F28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F27" r:id="rId_hyperlink_1"/>
  </hyperlinks>
  <printOptions gridLines="false" gridLinesSet="true" horizontalCentered="true"/>
  <pageMargins left="0.70866141732283" right="0.39370078740157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2"/>
  <sheetViews>
    <sheetView tabSelected="0" workbookViewId="0" showGridLines="false" showRowColHeaders="1">
      <selection activeCell="B29" sqref="B29"/>
    </sheetView>
  </sheetViews>
  <sheetFormatPr defaultRowHeight="14.4" outlineLevelRow="0" outlineLevelCol="0"/>
  <cols>
    <col min="1" max="1" width="10.28515625" customWidth="true" style="2"/>
    <col min="2" max="2" width="39" customWidth="true" style="2"/>
    <col min="3" max="3" width="7" customWidth="true" style="2"/>
    <col min="4" max="4" width="10.42578125" customWidth="true" style="2"/>
    <col min="5" max="5" width="11.5703125" customWidth="true" style="2"/>
    <col min="6" max="6" width="13.7109375" customWidth="true" style="2"/>
    <col min="7" max="7" width="9.140625" customWidth="true" style="2"/>
  </cols>
  <sheetData>
    <row r="1" spans="1:7" customHeight="1" ht="21">
      <c r="A1" s="44" t="s">
        <v>826</v>
      </c>
      <c r="B1" s="45"/>
      <c r="C1" s="45"/>
      <c r="D1" s="45"/>
      <c r="E1" s="45"/>
      <c r="F1" s="45"/>
    </row>
    <row r="2" spans="1:7" customHeight="1" ht="15.75">
      <c r="A2" s="46" t="str">
        <f>Table00!A2</f>
        <v>Tên công trình: Công trình DEMO</v>
      </c>
      <c r="B2" s="7"/>
      <c r="C2" s="8"/>
      <c r="D2" s="7"/>
      <c r="E2" s="48" t="s">
        <v>54</v>
      </c>
      <c r="F2" s="49" t="str">
        <f>SUBSTITUTE(A3,"Mã số công trình: ","",1)&amp;"-06"</f>
        <v>test01_01-06</v>
      </c>
    </row>
    <row r="3" spans="1:7" customHeight="1" ht="15.75">
      <c r="A3" s="50" t="str">
        <f>Table00!A3</f>
        <v>Mã số công trình: test01_01</v>
      </c>
      <c r="B3" s="11"/>
      <c r="C3" s="11"/>
      <c r="D3" s="11"/>
      <c r="E3" s="11"/>
      <c r="F3" s="12" t="s">
        <v>55</v>
      </c>
    </row>
    <row r="4" spans="1:7" customHeight="1" ht="15.95">
      <c r="A4" s="54" t="s">
        <v>471</v>
      </c>
      <c r="B4" s="55" t="s">
        <v>827</v>
      </c>
      <c r="C4" s="56" t="s">
        <v>113</v>
      </c>
      <c r="D4" s="57" t="s">
        <v>473</v>
      </c>
      <c r="E4" s="57" t="s">
        <v>115</v>
      </c>
      <c r="F4" s="57" t="s">
        <v>116</v>
      </c>
    </row>
    <row r="5" spans="1:7" customHeight="1" ht="8.1">
      <c r="A5" s="26"/>
      <c r="B5" s="19"/>
      <c r="C5" s="20"/>
      <c r="D5" s="59"/>
      <c r="E5" s="21"/>
      <c r="F5" s="21"/>
    </row>
    <row r="6" spans="1:7" customHeight="1" ht="14.1" s="66" customFormat="1">
      <c r="A6" s="105"/>
      <c r="B6" s="61"/>
      <c r="C6" s="62"/>
      <c r="D6" s="63"/>
      <c r="E6" s="106"/>
      <c r="F6" s="106"/>
      <c r="G6" s="65"/>
    </row>
    <row r="7" spans="1:7" customHeight="1" ht="14.1">
      <c r="A7" s="105" t="s">
        <v>828</v>
      </c>
      <c r="B7" s="61" t="s">
        <v>829</v>
      </c>
      <c r="C7" s="62" t="s">
        <v>830</v>
      </c>
      <c r="D7" s="63">
        <v>2.2688</v>
      </c>
      <c r="E7" s="106">
        <v>0</v>
      </c>
      <c r="F7" s="106">
        <f>D7*E7</f>
        <v>0</v>
      </c>
      <c r="G7" s="65"/>
    </row>
    <row r="8" spans="1:7" customHeight="1" ht="14.1">
      <c r="A8" s="105" t="s">
        <v>831</v>
      </c>
      <c r="B8" s="61" t="s">
        <v>832</v>
      </c>
      <c r="C8" s="62" t="s">
        <v>830</v>
      </c>
      <c r="D8" s="63">
        <v>0.938</v>
      </c>
      <c r="E8" s="106">
        <v>2769861</v>
      </c>
      <c r="F8" s="106">
        <f>D8*E8</f>
        <v>2598129.618</v>
      </c>
      <c r="G8" s="65"/>
    </row>
    <row r="9" spans="1:7" customHeight="1" ht="14.1">
      <c r="A9" s="105" t="s">
        <v>833</v>
      </c>
      <c r="B9" s="61" t="s">
        <v>834</v>
      </c>
      <c r="C9" s="62" t="s">
        <v>830</v>
      </c>
      <c r="D9" s="63">
        <v>0.272</v>
      </c>
      <c r="E9" s="106">
        <v>2452338</v>
      </c>
      <c r="F9" s="106">
        <f>D9*E9</f>
        <v>667035.936</v>
      </c>
      <c r="G9" s="65"/>
    </row>
    <row r="10" spans="1:7" customHeight="1" ht="14.1">
      <c r="A10" s="105" t="s">
        <v>835</v>
      </c>
      <c r="B10" s="61" t="s">
        <v>836</v>
      </c>
      <c r="C10" s="62" t="s">
        <v>830</v>
      </c>
      <c r="D10" s="63">
        <v>0.02</v>
      </c>
      <c r="E10" s="106">
        <v>2860783</v>
      </c>
      <c r="F10" s="106">
        <f>D10*E10</f>
        <v>57215.66</v>
      </c>
      <c r="G10" s="65"/>
    </row>
    <row r="11" spans="1:7" customHeight="1" ht="14.1">
      <c r="A11" s="105" t="s">
        <v>837</v>
      </c>
      <c r="B11" s="61" t="s">
        <v>838</v>
      </c>
      <c r="C11" s="62" t="s">
        <v>830</v>
      </c>
      <c r="D11" s="63">
        <v>3.6</v>
      </c>
      <c r="E11" s="106">
        <v>2136317</v>
      </c>
      <c r="F11" s="106">
        <f>D11*E11</f>
        <v>7690741.2</v>
      </c>
      <c r="G11" s="65"/>
    </row>
    <row r="12" spans="1:7" customHeight="1" ht="14.1">
      <c r="A12" s="105" t="s">
        <v>839</v>
      </c>
      <c r="B12" s="61" t="s">
        <v>840</v>
      </c>
      <c r="C12" s="62" t="s">
        <v>830</v>
      </c>
      <c r="D12" s="63">
        <v>0.65</v>
      </c>
      <c r="E12" s="106">
        <v>2363684</v>
      </c>
      <c r="F12" s="106">
        <f>D12*E12</f>
        <v>1536394.6</v>
      </c>
      <c r="G12" s="65"/>
    </row>
    <row r="13" spans="1:7" customHeight="1" ht="14.1">
      <c r="A13" s="105" t="s">
        <v>841</v>
      </c>
      <c r="B13" s="61" t="s">
        <v>842</v>
      </c>
      <c r="C13" s="62" t="s">
        <v>830</v>
      </c>
      <c r="D13" s="63">
        <v>0.454</v>
      </c>
      <c r="E13" s="106">
        <v>2363684</v>
      </c>
      <c r="F13" s="106">
        <f>D13*E13</f>
        <v>1073112.536</v>
      </c>
      <c r="G13" s="65"/>
    </row>
    <row r="14" spans="1:7" customHeight="1" ht="14.1">
      <c r="A14" s="105" t="s">
        <v>843</v>
      </c>
      <c r="B14" s="61" t="s">
        <v>844</v>
      </c>
      <c r="C14" s="62" t="s">
        <v>830</v>
      </c>
      <c r="D14" s="63">
        <v>0.025</v>
      </c>
      <c r="E14" s="106">
        <v>3100351</v>
      </c>
      <c r="F14" s="106">
        <f>D14*E14</f>
        <v>77508.775</v>
      </c>
      <c r="G14" s="65"/>
    </row>
    <row r="15" spans="1:7" customHeight="1" ht="14.1">
      <c r="A15" s="105" t="s">
        <v>845</v>
      </c>
      <c r="B15" s="61" t="s">
        <v>846</v>
      </c>
      <c r="C15" s="62" t="s">
        <v>830</v>
      </c>
      <c r="D15" s="63">
        <v>0.348</v>
      </c>
      <c r="E15" s="106">
        <v>439078</v>
      </c>
      <c r="F15" s="106">
        <f>D15*E15</f>
        <v>152799.144</v>
      </c>
      <c r="G15" s="65"/>
    </row>
    <row r="16" spans="1:7" customHeight="1" ht="14.1">
      <c r="A16" s="105" t="s">
        <v>847</v>
      </c>
      <c r="B16" s="61" t="s">
        <v>848</v>
      </c>
      <c r="C16" s="62" t="s">
        <v>830</v>
      </c>
      <c r="D16" s="63">
        <v>0.764</v>
      </c>
      <c r="E16" s="106">
        <v>826978</v>
      </c>
      <c r="F16" s="106">
        <f>D16*E16</f>
        <v>631811.192</v>
      </c>
      <c r="G16" s="65"/>
    </row>
    <row r="17" spans="1:7" customHeight="1" ht="14.1">
      <c r="A17" s="105" t="s">
        <v>849</v>
      </c>
      <c r="B17" s="61" t="s">
        <v>850</v>
      </c>
      <c r="C17" s="62" t="s">
        <v>830</v>
      </c>
      <c r="D17" s="63">
        <v>0.281</v>
      </c>
      <c r="E17" s="106">
        <v>818548</v>
      </c>
      <c r="F17" s="106">
        <f>D17*E17</f>
        <v>230011.988</v>
      </c>
      <c r="G17" s="65"/>
    </row>
    <row r="18" spans="1:7" customHeight="1" ht="14.1">
      <c r="A18" s="105" t="s">
        <v>851</v>
      </c>
      <c r="B18" s="61" t="s">
        <v>852</v>
      </c>
      <c r="C18" s="62" t="s">
        <v>830</v>
      </c>
      <c r="D18" s="63">
        <v>1.8</v>
      </c>
      <c r="E18" s="106">
        <v>338246</v>
      </c>
      <c r="F18" s="106">
        <f>D18*E18</f>
        <v>608842.8</v>
      </c>
      <c r="G18" s="65"/>
    </row>
    <row r="19" spans="1:7" customHeight="1" ht="14.1">
      <c r="A19" s="105" t="s">
        <v>853</v>
      </c>
      <c r="B19" s="61" t="s">
        <v>854</v>
      </c>
      <c r="C19" s="62" t="s">
        <v>830</v>
      </c>
      <c r="D19" s="63">
        <v>3</v>
      </c>
      <c r="E19" s="106">
        <v>2599250</v>
      </c>
      <c r="F19" s="106">
        <f>D19*E19</f>
        <v>7797750</v>
      </c>
      <c r="G19" s="65"/>
    </row>
    <row r="20" spans="1:7" customHeight="1" ht="14.1">
      <c r="A20" s="105" t="s">
        <v>855</v>
      </c>
      <c r="B20" s="61" t="s">
        <v>856</v>
      </c>
      <c r="C20" s="62" t="s">
        <v>830</v>
      </c>
      <c r="D20" s="63">
        <v>2.42</v>
      </c>
      <c r="E20" s="106">
        <v>299001</v>
      </c>
      <c r="F20" s="106">
        <f>D20*E20</f>
        <v>723582.42</v>
      </c>
      <c r="G20" s="65"/>
    </row>
    <row r="21" spans="1:7" customHeight="1" ht="14.1">
      <c r="A21" s="105" t="s">
        <v>857</v>
      </c>
      <c r="B21" s="61" t="s">
        <v>858</v>
      </c>
      <c r="C21" s="62" t="s">
        <v>830</v>
      </c>
      <c r="D21" s="63">
        <v>0.02</v>
      </c>
      <c r="E21" s="106">
        <v>46193</v>
      </c>
      <c r="F21" s="106">
        <f>D21*E21</f>
        <v>923.86</v>
      </c>
      <c r="G21" s="65"/>
    </row>
    <row r="22" spans="1:7" customHeight="1" ht="14.1">
      <c r="A22" s="105" t="s">
        <v>859</v>
      </c>
      <c r="B22" s="61" t="s">
        <v>860</v>
      </c>
      <c r="C22" s="62" t="s">
        <v>830</v>
      </c>
      <c r="D22" s="63">
        <v>0.056</v>
      </c>
      <c r="E22" s="106">
        <v>2302185</v>
      </c>
      <c r="F22" s="106">
        <f>D22*E22</f>
        <v>128922.36</v>
      </c>
      <c r="G22" s="65"/>
    </row>
    <row r="23" spans="1:7" customHeight="1" ht="14.1">
      <c r="A23" s="105" t="s">
        <v>861</v>
      </c>
      <c r="B23" s="61" t="s">
        <v>862</v>
      </c>
      <c r="C23" s="62" t="s">
        <v>830</v>
      </c>
      <c r="D23" s="63">
        <v>0.25</v>
      </c>
      <c r="E23" s="106">
        <v>0</v>
      </c>
      <c r="F23" s="106">
        <f>D23*E23</f>
        <v>0</v>
      </c>
      <c r="G23" s="65"/>
    </row>
    <row r="24" spans="1:7" customHeight="1" ht="14.1">
      <c r="A24" s="105" t="s">
        <v>863</v>
      </c>
      <c r="B24" s="61" t="s">
        <v>864</v>
      </c>
      <c r="C24" s="62" t="s">
        <v>830</v>
      </c>
      <c r="D24" s="63">
        <v>0.256</v>
      </c>
      <c r="E24" s="106">
        <v>6287650</v>
      </c>
      <c r="F24" s="106">
        <f>D24*E24</f>
        <v>1609638.4</v>
      </c>
      <c r="G24" s="65"/>
    </row>
    <row r="25" spans="1:7" customHeight="1" ht="14.1">
      <c r="A25" s="105" t="s">
        <v>865</v>
      </c>
      <c r="B25" s="61" t="s">
        <v>866</v>
      </c>
      <c r="C25" s="62" t="s">
        <v>830</v>
      </c>
      <c r="D25" s="63">
        <v>4.5</v>
      </c>
      <c r="E25" s="106">
        <v>316908</v>
      </c>
      <c r="F25" s="106">
        <f>D25*E25</f>
        <v>1426086</v>
      </c>
      <c r="G25" s="65"/>
    </row>
    <row r="26" spans="1:7" customHeight="1" ht="14.1">
      <c r="A26" s="105" t="s">
        <v>867</v>
      </c>
      <c r="B26" s="61" t="s">
        <v>868</v>
      </c>
      <c r="C26" s="62" t="s">
        <v>830</v>
      </c>
      <c r="D26" s="63">
        <v>0.2</v>
      </c>
      <c r="E26" s="106">
        <v>310778</v>
      </c>
      <c r="F26" s="106">
        <f>D26*E26</f>
        <v>62155.6</v>
      </c>
      <c r="G26" s="65"/>
    </row>
    <row r="27" spans="1:7" customHeight="1" ht="14.1">
      <c r="A27" s="105" t="s">
        <v>869</v>
      </c>
      <c r="B27" s="61" t="s">
        <v>870</v>
      </c>
      <c r="C27" s="62" t="s">
        <v>830</v>
      </c>
      <c r="D27" s="63">
        <v>1</v>
      </c>
      <c r="E27" s="106">
        <v>364598</v>
      </c>
      <c r="F27" s="106">
        <f>D27*E27</f>
        <v>364598</v>
      </c>
      <c r="G27" s="65"/>
    </row>
    <row r="28" spans="1:7" customHeight="1" ht="14.1">
      <c r="A28" s="105" t="s">
        <v>871</v>
      </c>
      <c r="B28" s="61" t="s">
        <v>872</v>
      </c>
      <c r="C28" s="62" t="s">
        <v>830</v>
      </c>
      <c r="D28" s="63">
        <v>1.4</v>
      </c>
      <c r="E28" s="106">
        <v>468599</v>
      </c>
      <c r="F28" s="106">
        <f>D28*E28</f>
        <v>656038.6</v>
      </c>
      <c r="G28" s="65"/>
    </row>
    <row r="29" spans="1:7" customHeight="1" ht="14.1">
      <c r="A29" s="105" t="s">
        <v>873</v>
      </c>
      <c r="B29" s="61" t="s">
        <v>874</v>
      </c>
      <c r="C29" s="62" t="s">
        <v>830</v>
      </c>
      <c r="D29" s="63">
        <v>0.64</v>
      </c>
      <c r="E29" s="106">
        <v>313367</v>
      </c>
      <c r="F29" s="106">
        <f>D29*E29</f>
        <v>200554.88</v>
      </c>
      <c r="G29" s="65"/>
    </row>
    <row r="30" spans="1:7" customHeight="1" ht="14.1">
      <c r="A30" s="105" t="s">
        <v>875</v>
      </c>
      <c r="B30" s="61" t="s">
        <v>876</v>
      </c>
      <c r="C30" s="62" t="s">
        <v>830</v>
      </c>
      <c r="D30" s="63">
        <v>3.56</v>
      </c>
      <c r="E30" s="106">
        <v>337158</v>
      </c>
      <c r="F30" s="106">
        <f>D30*E30</f>
        <v>1200282.48</v>
      </c>
      <c r="G30" s="65"/>
    </row>
    <row r="31" spans="1:7" customHeight="1" ht="14.1">
      <c r="A31" s="105" t="s">
        <v>877</v>
      </c>
      <c r="B31" s="61" t="s">
        <v>878</v>
      </c>
      <c r="C31" s="62" t="s">
        <v>830</v>
      </c>
      <c r="D31" s="63">
        <v>0.005</v>
      </c>
      <c r="E31" s="106">
        <v>390337</v>
      </c>
      <c r="F31" s="106">
        <f>D31*E31</f>
        <v>1951.685</v>
      </c>
      <c r="G31" s="65"/>
    </row>
    <row r="32" spans="1:7" customHeight="1" ht="14.1">
      <c r="A32" s="105" t="s">
        <v>879</v>
      </c>
      <c r="B32" s="61" t="s">
        <v>880</v>
      </c>
      <c r="C32" s="62" t="s">
        <v>830</v>
      </c>
      <c r="D32" s="63">
        <v>20.372</v>
      </c>
      <c r="E32" s="106">
        <v>433696</v>
      </c>
      <c r="F32" s="106">
        <f>D32*E32</f>
        <v>8835254.912</v>
      </c>
      <c r="G32" s="65"/>
    </row>
    <row r="33" spans="1:7" customHeight="1" ht="14.1">
      <c r="A33" s="105" t="s">
        <v>881</v>
      </c>
      <c r="B33" s="61" t="s">
        <v>882</v>
      </c>
      <c r="C33" s="62" t="s">
        <v>830</v>
      </c>
      <c r="D33" s="63">
        <v>0.7</v>
      </c>
      <c r="E33" s="106">
        <v>0</v>
      </c>
      <c r="F33" s="106">
        <f>D33*E33</f>
        <v>0</v>
      </c>
      <c r="G33" s="65"/>
    </row>
    <row r="34" spans="1:7" customHeight="1" ht="14.1">
      <c r="A34" s="105" t="s">
        <v>883</v>
      </c>
      <c r="B34" s="61" t="s">
        <v>884</v>
      </c>
      <c r="C34" s="62" t="s">
        <v>830</v>
      </c>
      <c r="D34" s="63">
        <v>10.8</v>
      </c>
      <c r="E34" s="106">
        <v>299251</v>
      </c>
      <c r="F34" s="106">
        <f>D34*E34</f>
        <v>3231910.8</v>
      </c>
      <c r="G34" s="65"/>
    </row>
    <row r="35" spans="1:7" customHeight="1" ht="14.1">
      <c r="A35" s="105" t="s">
        <v>885</v>
      </c>
      <c r="B35" s="61" t="s">
        <v>886</v>
      </c>
      <c r="C35" s="62" t="s">
        <v>830</v>
      </c>
      <c r="D35" s="63">
        <v>19.6</v>
      </c>
      <c r="E35" s="106">
        <v>316503</v>
      </c>
      <c r="F35" s="106">
        <f>D35*E35</f>
        <v>6203458.8</v>
      </c>
      <c r="G35" s="65"/>
    </row>
    <row r="36" spans="1:7" customHeight="1" ht="14.1">
      <c r="A36" s="105" t="s">
        <v>887</v>
      </c>
      <c r="B36" s="61" t="s">
        <v>888</v>
      </c>
      <c r="C36" s="62" t="s">
        <v>830</v>
      </c>
      <c r="D36" s="63">
        <v>5.51</v>
      </c>
      <c r="E36" s="106">
        <v>299373</v>
      </c>
      <c r="F36" s="106">
        <f>D36*E36</f>
        <v>1649545.23</v>
      </c>
      <c r="G36" s="65"/>
    </row>
    <row r="37" spans="1:7" customHeight="1" ht="14.1">
      <c r="A37" s="105" t="s">
        <v>889</v>
      </c>
      <c r="B37" s="61" t="s">
        <v>890</v>
      </c>
      <c r="C37" s="62" t="s">
        <v>830</v>
      </c>
      <c r="D37" s="63">
        <v>0.672</v>
      </c>
      <c r="E37" s="106">
        <v>0</v>
      </c>
      <c r="F37" s="106">
        <f>D37*E37</f>
        <v>0</v>
      </c>
      <c r="G37" s="65"/>
    </row>
    <row r="38" spans="1:7" customHeight="1" ht="14.1">
      <c r="A38" s="105" t="s">
        <v>891</v>
      </c>
      <c r="B38" s="61" t="s">
        <v>892</v>
      </c>
      <c r="C38" s="62" t="s">
        <v>830</v>
      </c>
      <c r="D38" s="63">
        <v>0.8125</v>
      </c>
      <c r="E38" s="106">
        <v>68589</v>
      </c>
      <c r="F38" s="106">
        <f>D38*E38</f>
        <v>55728.5625</v>
      </c>
      <c r="G38" s="65"/>
    </row>
    <row r="39" spans="1:7" customHeight="1" ht="14.1">
      <c r="A39" s="105" t="s">
        <v>893</v>
      </c>
      <c r="B39" s="61" t="s">
        <v>894</v>
      </c>
      <c r="C39" s="62" t="s">
        <v>830</v>
      </c>
      <c r="D39" s="63">
        <v>2.192</v>
      </c>
      <c r="E39" s="106">
        <v>10406974</v>
      </c>
      <c r="F39" s="106">
        <f>D39*E39</f>
        <v>22812087.008</v>
      </c>
      <c r="G39" s="65"/>
    </row>
    <row r="40" spans="1:7" customHeight="1" ht="14.1">
      <c r="A40" s="105" t="s">
        <v>895</v>
      </c>
      <c r="B40" s="61" t="s">
        <v>896</v>
      </c>
      <c r="C40" s="62" t="s">
        <v>830</v>
      </c>
      <c r="D40" s="63">
        <v>7.42</v>
      </c>
      <c r="E40" s="106">
        <v>0</v>
      </c>
      <c r="F40" s="106">
        <f>D40*E40</f>
        <v>0</v>
      </c>
      <c r="G40" s="65"/>
    </row>
    <row r="41" spans="1:7" customHeight="1" ht="14.1">
      <c r="A41" s="105" t="s">
        <v>897</v>
      </c>
      <c r="B41" s="61" t="s">
        <v>898</v>
      </c>
      <c r="C41" s="62" t="s">
        <v>830</v>
      </c>
      <c r="D41" s="63">
        <v>0.06</v>
      </c>
      <c r="E41" s="106">
        <v>47320</v>
      </c>
      <c r="F41" s="106">
        <f>D41*E41</f>
        <v>2839.2</v>
      </c>
      <c r="G41" s="65"/>
    </row>
    <row r="42" spans="1:7" customHeight="1" ht="14.1">
      <c r="A42" s="105" t="s">
        <v>899</v>
      </c>
      <c r="B42" s="61" t="s">
        <v>900</v>
      </c>
      <c r="C42" s="62" t="s">
        <v>830</v>
      </c>
      <c r="D42" s="63">
        <v>1.4</v>
      </c>
      <c r="E42" s="106">
        <v>0</v>
      </c>
      <c r="F42" s="106">
        <f>D42*E42</f>
        <v>0</v>
      </c>
      <c r="G42" s="65"/>
    </row>
    <row r="43" spans="1:7" customHeight="1" ht="14.1">
      <c r="A43" s="105" t="s">
        <v>901</v>
      </c>
      <c r="B43" s="61" t="s">
        <v>902</v>
      </c>
      <c r="C43" s="62" t="s">
        <v>830</v>
      </c>
      <c r="D43" s="63">
        <v>1.375</v>
      </c>
      <c r="E43" s="106">
        <v>21614</v>
      </c>
      <c r="F43" s="106">
        <f>D43*E43</f>
        <v>29719.25</v>
      </c>
      <c r="G43" s="65"/>
    </row>
    <row r="44" spans="1:7" customHeight="1" ht="14.1">
      <c r="A44" s="105" t="s">
        <v>903</v>
      </c>
      <c r="B44" s="61" t="s">
        <v>904</v>
      </c>
      <c r="C44" s="62" t="s">
        <v>830</v>
      </c>
      <c r="D44" s="63">
        <v>2.76</v>
      </c>
      <c r="E44" s="106">
        <v>1170658</v>
      </c>
      <c r="F44" s="106">
        <f>D44*E44</f>
        <v>3231016.08</v>
      </c>
      <c r="G44" s="65"/>
    </row>
    <row r="45" spans="1:7" customHeight="1" ht="14.1">
      <c r="A45" s="105" t="s">
        <v>905</v>
      </c>
      <c r="B45" s="61" t="s">
        <v>906</v>
      </c>
      <c r="C45" s="62" t="s">
        <v>830</v>
      </c>
      <c r="D45" s="63">
        <v>1.5</v>
      </c>
      <c r="E45" s="106">
        <v>2034239</v>
      </c>
      <c r="F45" s="106">
        <f>D45*E45</f>
        <v>3051358.5</v>
      </c>
      <c r="G45" s="65"/>
    </row>
    <row r="46" spans="1:7" customHeight="1" ht="14.1">
      <c r="A46" s="105" t="s">
        <v>907</v>
      </c>
      <c r="B46" s="61" t="s">
        <v>908</v>
      </c>
      <c r="C46" s="62" t="s">
        <v>830</v>
      </c>
      <c r="D46" s="63">
        <v>0.0625</v>
      </c>
      <c r="E46" s="106">
        <v>32344</v>
      </c>
      <c r="F46" s="106">
        <f>D46*E46</f>
        <v>2021.5</v>
      </c>
      <c r="G46" s="65"/>
    </row>
    <row r="47" spans="1:7" customHeight="1" ht="14.1">
      <c r="A47" s="105" t="s">
        <v>909</v>
      </c>
      <c r="B47" s="61" t="s">
        <v>910</v>
      </c>
      <c r="C47" s="62" t="s">
        <v>830</v>
      </c>
      <c r="D47" s="63">
        <v>3.5</v>
      </c>
      <c r="E47" s="106">
        <v>391553</v>
      </c>
      <c r="F47" s="106">
        <f>D47*E47</f>
        <v>1370435.5</v>
      </c>
      <c r="G47" s="65"/>
    </row>
    <row r="48" spans="1:7" customHeight="1" ht="14.1">
      <c r="A48" s="105" t="s">
        <v>911</v>
      </c>
      <c r="B48" s="61" t="s">
        <v>912</v>
      </c>
      <c r="C48" s="62" t="s">
        <v>830</v>
      </c>
      <c r="D48" s="63">
        <v>3</v>
      </c>
      <c r="E48" s="106">
        <v>71478</v>
      </c>
      <c r="F48" s="106">
        <f>D48*E48</f>
        <v>214434</v>
      </c>
      <c r="G48" s="65"/>
    </row>
    <row r="49" spans="1:7" customHeight="1" ht="14.1">
      <c r="A49" s="105" t="s">
        <v>913</v>
      </c>
      <c r="B49" s="61" t="s">
        <v>914</v>
      </c>
      <c r="C49" s="62" t="s">
        <v>830</v>
      </c>
      <c r="D49" s="63">
        <v>4</v>
      </c>
      <c r="E49" s="106">
        <v>420025</v>
      </c>
      <c r="F49" s="106">
        <f>D49*E49</f>
        <v>1680100</v>
      </c>
      <c r="G49" s="65"/>
    </row>
    <row r="50" spans="1:7" customHeight="1" ht="14.1">
      <c r="A50" s="105" t="s">
        <v>915</v>
      </c>
      <c r="B50" s="61" t="s">
        <v>916</v>
      </c>
      <c r="C50" s="62" t="s">
        <v>830</v>
      </c>
      <c r="D50" s="63">
        <v>0.095</v>
      </c>
      <c r="E50" s="106">
        <v>371648</v>
      </c>
      <c r="F50" s="106">
        <f>D50*E50</f>
        <v>35306.56</v>
      </c>
      <c r="G50" s="65"/>
    </row>
    <row r="51" spans="1:7" customHeight="1" ht="14.1">
      <c r="A51" s="105" t="s">
        <v>917</v>
      </c>
      <c r="B51" s="61" t="s">
        <v>918</v>
      </c>
      <c r="C51" s="62" t="s">
        <v>830</v>
      </c>
      <c r="D51" s="63">
        <v>0.062</v>
      </c>
      <c r="E51" s="106">
        <v>318421</v>
      </c>
      <c r="F51" s="106">
        <f>D51*E51</f>
        <v>19742.102</v>
      </c>
      <c r="G51" s="65"/>
    </row>
    <row r="52" spans="1:7" customHeight="1" ht="14.1">
      <c r="A52" s="105" t="s">
        <v>919</v>
      </c>
      <c r="B52" s="61" t="s">
        <v>920</v>
      </c>
      <c r="C52" s="62" t="s">
        <v>830</v>
      </c>
      <c r="D52" s="63">
        <v>0.25</v>
      </c>
      <c r="E52" s="106">
        <v>13783</v>
      </c>
      <c r="F52" s="106">
        <f>D52*E52</f>
        <v>3445.75</v>
      </c>
      <c r="G52" s="65"/>
    </row>
    <row r="53" spans="1:7" customHeight="1" ht="14.1">
      <c r="A53" s="105" t="s">
        <v>921</v>
      </c>
      <c r="B53" s="61" t="s">
        <v>922</v>
      </c>
      <c r="C53" s="62" t="s">
        <v>830</v>
      </c>
      <c r="D53" s="63">
        <v>0.02</v>
      </c>
      <c r="E53" s="106">
        <v>0</v>
      </c>
      <c r="F53" s="106">
        <f>D53*E53</f>
        <v>0</v>
      </c>
      <c r="G53" s="65"/>
    </row>
    <row r="54" spans="1:7" customHeight="1" ht="14.1">
      <c r="A54" s="105" t="s">
        <v>923</v>
      </c>
      <c r="B54" s="61" t="s">
        <v>924</v>
      </c>
      <c r="C54" s="62" t="s">
        <v>830</v>
      </c>
      <c r="D54" s="63">
        <v>0.256</v>
      </c>
      <c r="E54" s="106">
        <v>0</v>
      </c>
      <c r="F54" s="106">
        <f>D54*E54</f>
        <v>0</v>
      </c>
      <c r="G54" s="65"/>
    </row>
    <row r="55" spans="1:7" customHeight="1" ht="14.1">
      <c r="A55" s="105" t="s">
        <v>925</v>
      </c>
      <c r="B55" s="61" t="s">
        <v>926</v>
      </c>
      <c r="C55" s="62" t="s">
        <v>830</v>
      </c>
      <c r="D55" s="63">
        <v>0.437</v>
      </c>
      <c r="E55" s="106">
        <v>0</v>
      </c>
      <c r="F55" s="106">
        <f>D55*E55</f>
        <v>0</v>
      </c>
      <c r="G55" s="65"/>
    </row>
    <row r="56" spans="1:7" customHeight="1" ht="14.1">
      <c r="A56" s="105" t="s">
        <v>927</v>
      </c>
      <c r="B56" s="61" t="s">
        <v>928</v>
      </c>
      <c r="C56" s="62" t="s">
        <v>830</v>
      </c>
      <c r="D56" s="63">
        <v>0.705</v>
      </c>
      <c r="E56" s="106">
        <v>155418</v>
      </c>
      <c r="F56" s="106">
        <f>D56*E56</f>
        <v>109569.69</v>
      </c>
      <c r="G56" s="65"/>
    </row>
    <row r="57" spans="1:7" customHeight="1" ht="14.1">
      <c r="A57" s="105" t="s">
        <v>929</v>
      </c>
      <c r="B57" s="61" t="s">
        <v>930</v>
      </c>
      <c r="C57" s="62" t="s">
        <v>830</v>
      </c>
      <c r="D57" s="63">
        <v>3.125</v>
      </c>
      <c r="E57" s="106">
        <v>163182</v>
      </c>
      <c r="F57" s="106">
        <f>D57*E57</f>
        <v>509943.75</v>
      </c>
      <c r="G57" s="65"/>
    </row>
    <row r="58" spans="1:7" customHeight="1" ht="14.1">
      <c r="A58" s="105" t="s">
        <v>931</v>
      </c>
      <c r="B58" s="61" t="s">
        <v>932</v>
      </c>
      <c r="C58" s="62" t="s">
        <v>830</v>
      </c>
      <c r="D58" s="63">
        <v>0.557</v>
      </c>
      <c r="E58" s="106">
        <v>1792134</v>
      </c>
      <c r="F58" s="106">
        <f>D58*E58</f>
        <v>998218.638</v>
      </c>
      <c r="G58" s="65"/>
    </row>
    <row r="59" spans="1:7" customHeight="1" ht="14.1">
      <c r="A59" s="105" t="s">
        <v>933</v>
      </c>
      <c r="B59" s="61" t="s">
        <v>934</v>
      </c>
      <c r="C59" s="62" t="s">
        <v>830</v>
      </c>
      <c r="D59" s="63">
        <v>0.276</v>
      </c>
      <c r="E59" s="106">
        <v>4301686</v>
      </c>
      <c r="F59" s="106">
        <f>D59*E59</f>
        <v>1187265.336</v>
      </c>
      <c r="G59" s="65"/>
    </row>
    <row r="60" spans="1:7" customHeight="1" ht="14.1">
      <c r="A60" s="105" t="s">
        <v>935</v>
      </c>
      <c r="B60" s="61" t="s">
        <v>936</v>
      </c>
      <c r="C60" s="62" t="s">
        <v>830</v>
      </c>
      <c r="D60" s="63">
        <v>0.089</v>
      </c>
      <c r="E60" s="106">
        <v>307633</v>
      </c>
      <c r="F60" s="106">
        <f>D60*E60</f>
        <v>27379.337</v>
      </c>
      <c r="G60" s="65"/>
    </row>
    <row r="61" spans="1:7" customHeight="1" ht="14.1">
      <c r="A61" s="105" t="s">
        <v>937</v>
      </c>
      <c r="B61" s="61" t="s">
        <v>938</v>
      </c>
      <c r="C61" s="62" t="s">
        <v>830</v>
      </c>
      <c r="D61" s="63">
        <v>0.538</v>
      </c>
      <c r="E61" s="106">
        <v>311251</v>
      </c>
      <c r="F61" s="106">
        <f>D61*E61</f>
        <v>167453.038</v>
      </c>
      <c r="G61" s="65"/>
    </row>
    <row r="62" spans="1:7" customHeight="1" ht="14.1">
      <c r="A62" s="105" t="s">
        <v>939</v>
      </c>
      <c r="B62" s="61" t="s">
        <v>940</v>
      </c>
      <c r="C62" s="62" t="s">
        <v>830</v>
      </c>
      <c r="D62" s="63">
        <v>0.304</v>
      </c>
      <c r="E62" s="106">
        <v>327843</v>
      </c>
      <c r="F62" s="106">
        <f>D62*E62</f>
        <v>99664.272</v>
      </c>
      <c r="G62" s="65"/>
    </row>
    <row r="63" spans="1:7" customHeight="1" ht="14.1">
      <c r="A63" s="105" t="s">
        <v>941</v>
      </c>
      <c r="B63" s="61" t="s">
        <v>942</v>
      </c>
      <c r="C63" s="62" t="s">
        <v>830</v>
      </c>
      <c r="D63" s="63">
        <v>1.26</v>
      </c>
      <c r="E63" s="106">
        <v>110890</v>
      </c>
      <c r="F63" s="106">
        <f>D63*E63</f>
        <v>139721.4</v>
      </c>
      <c r="G63" s="65"/>
    </row>
    <row r="64" spans="1:7" customHeight="1" ht="14.1">
      <c r="A64" s="105" t="s">
        <v>943</v>
      </c>
      <c r="B64" s="61" t="s">
        <v>944</v>
      </c>
      <c r="C64" s="62" t="s">
        <v>830</v>
      </c>
      <c r="D64" s="63">
        <v>0.01</v>
      </c>
      <c r="E64" s="106">
        <v>2544542</v>
      </c>
      <c r="F64" s="106">
        <f>D64*E64</f>
        <v>25445.42</v>
      </c>
      <c r="G64" s="65"/>
    </row>
    <row r="65" spans="1:7" customHeight="1" ht="14.1">
      <c r="A65" s="105" t="s">
        <v>945</v>
      </c>
      <c r="B65" s="61" t="s">
        <v>946</v>
      </c>
      <c r="C65" s="62" t="s">
        <v>830</v>
      </c>
      <c r="D65" s="63">
        <v>0.05</v>
      </c>
      <c r="E65" s="106">
        <v>2544542</v>
      </c>
      <c r="F65" s="106">
        <f>D65*E65</f>
        <v>127227.1</v>
      </c>
      <c r="G65" s="65"/>
    </row>
    <row r="66" spans="1:7" customHeight="1" ht="14.1">
      <c r="A66" s="105" t="s">
        <v>947</v>
      </c>
      <c r="B66" s="61" t="s">
        <v>948</v>
      </c>
      <c r="C66" s="62" t="s">
        <v>830</v>
      </c>
      <c r="D66" s="63">
        <v>0.751</v>
      </c>
      <c r="E66" s="106">
        <v>43640</v>
      </c>
      <c r="F66" s="106">
        <f>D66*E66</f>
        <v>32773.64</v>
      </c>
      <c r="G66" s="65"/>
    </row>
    <row r="67" spans="1:7" customHeight="1" ht="14.1">
      <c r="A67" s="105" t="s">
        <v>949</v>
      </c>
      <c r="B67" s="61" t="s">
        <v>950</v>
      </c>
      <c r="C67" s="62" t="s">
        <v>830</v>
      </c>
      <c r="D67" s="63">
        <v>0.02</v>
      </c>
      <c r="E67" s="106">
        <v>1815842</v>
      </c>
      <c r="F67" s="106">
        <f>D67*E67</f>
        <v>36316.84</v>
      </c>
      <c r="G67" s="65"/>
    </row>
    <row r="68" spans="1:7" customHeight="1" ht="14.1">
      <c r="A68" s="105" t="s">
        <v>951</v>
      </c>
      <c r="B68" s="61" t="s">
        <v>952</v>
      </c>
      <c r="C68" s="62" t="s">
        <v>830</v>
      </c>
      <c r="D68" s="63">
        <v>1.013</v>
      </c>
      <c r="E68" s="106">
        <v>307799</v>
      </c>
      <c r="F68" s="106">
        <f>D68*E68</f>
        <v>311800.387</v>
      </c>
      <c r="G68" s="65"/>
    </row>
    <row r="69" spans="1:7" customHeight="1" ht="14.1">
      <c r="A69" s="105" t="s">
        <v>953</v>
      </c>
      <c r="B69" s="61" t="s">
        <v>954</v>
      </c>
      <c r="C69" s="62" t="s">
        <v>830</v>
      </c>
      <c r="D69" s="63">
        <v>11.6</v>
      </c>
      <c r="E69" s="106">
        <v>24902</v>
      </c>
      <c r="F69" s="106">
        <f>D69*E69</f>
        <v>288863.2</v>
      </c>
      <c r="G69" s="65"/>
    </row>
    <row r="70" spans="1:7" customHeight="1" ht="14.1">
      <c r="A70" s="105" t="s">
        <v>955</v>
      </c>
      <c r="B70" s="61" t="s">
        <v>956</v>
      </c>
      <c r="C70" s="62" t="s">
        <v>830</v>
      </c>
      <c r="D70" s="63">
        <v>0.025</v>
      </c>
      <c r="E70" s="106">
        <v>821476</v>
      </c>
      <c r="F70" s="106">
        <f>D70*E70</f>
        <v>20536.9</v>
      </c>
      <c r="G70" s="65"/>
    </row>
    <row r="71" spans="1:7" customHeight="1" ht="14.1">
      <c r="A71" s="105" t="s">
        <v>957</v>
      </c>
      <c r="B71" s="61" t="s">
        <v>958</v>
      </c>
      <c r="C71" s="62" t="s">
        <v>830</v>
      </c>
      <c r="D71" s="63">
        <v>11.92</v>
      </c>
      <c r="E71" s="106">
        <v>1717245</v>
      </c>
      <c r="F71" s="106">
        <f>D71*E71</f>
        <v>20469560.4</v>
      </c>
      <c r="G71" s="65"/>
    </row>
    <row r="72" spans="1:7" customHeight="1" ht="14.1">
      <c r="A72" s="105" t="s">
        <v>959</v>
      </c>
      <c r="B72" s="61" t="s">
        <v>960</v>
      </c>
      <c r="C72" s="62" t="s">
        <v>830</v>
      </c>
      <c r="D72" s="63">
        <v>1.2</v>
      </c>
      <c r="E72" s="106">
        <v>0</v>
      </c>
      <c r="F72" s="106">
        <f>D72*E72</f>
        <v>0</v>
      </c>
      <c r="G72" s="65"/>
    </row>
    <row r="73" spans="1:7" customHeight="1" ht="14.1">
      <c r="A73" s="105" t="s">
        <v>961</v>
      </c>
      <c r="B73" s="61" t="s">
        <v>962</v>
      </c>
      <c r="C73" s="62" t="s">
        <v>830</v>
      </c>
      <c r="D73" s="63">
        <v>0.401</v>
      </c>
      <c r="E73" s="106">
        <v>2336718</v>
      </c>
      <c r="F73" s="106">
        <f>D73*E73</f>
        <v>937023.918</v>
      </c>
      <c r="G73" s="65"/>
    </row>
    <row r="74" spans="1:7" customHeight="1" ht="14.1">
      <c r="A74" s="105" t="s">
        <v>963</v>
      </c>
      <c r="B74" s="61" t="s">
        <v>964</v>
      </c>
      <c r="C74" s="62" t="s">
        <v>830</v>
      </c>
      <c r="D74" s="63">
        <v>0.256</v>
      </c>
      <c r="E74" s="106">
        <v>0</v>
      </c>
      <c r="F74" s="106">
        <f>D74*E74</f>
        <v>0</v>
      </c>
      <c r="G74" s="65"/>
    </row>
    <row r="75" spans="1:7" customHeight="1" ht="14.1">
      <c r="A75" s="105" t="s">
        <v>965</v>
      </c>
      <c r="B75" s="61" t="s">
        <v>966</v>
      </c>
      <c r="C75" s="62" t="s">
        <v>830</v>
      </c>
      <c r="D75" s="63">
        <v>0.256</v>
      </c>
      <c r="E75" s="106">
        <v>1381718</v>
      </c>
      <c r="F75" s="106">
        <f>D75*E75</f>
        <v>353719.808</v>
      </c>
      <c r="G75" s="65"/>
    </row>
    <row r="76" spans="1:7" customHeight="1" ht="14.1">
      <c r="A76" s="105" t="s">
        <v>967</v>
      </c>
      <c r="B76" s="61" t="s">
        <v>968</v>
      </c>
      <c r="C76" s="62" t="s">
        <v>830</v>
      </c>
      <c r="D76" s="63">
        <v>0.5</v>
      </c>
      <c r="E76" s="106">
        <v>2028633</v>
      </c>
      <c r="F76" s="106">
        <f>D76*E76</f>
        <v>1014316.5</v>
      </c>
      <c r="G76" s="65"/>
    </row>
    <row r="77" spans="1:7" customHeight="1" ht="14.1">
      <c r="A77" s="105" t="s">
        <v>969</v>
      </c>
      <c r="B77" s="61" t="s">
        <v>970</v>
      </c>
      <c r="C77" s="62" t="s">
        <v>830</v>
      </c>
      <c r="D77" s="63">
        <v>0.089</v>
      </c>
      <c r="E77" s="106">
        <v>307633</v>
      </c>
      <c r="F77" s="106">
        <f>D77*E77</f>
        <v>27379.337</v>
      </c>
      <c r="G77" s="65"/>
    </row>
    <row r="78" spans="1:7" customHeight="1" ht="14.1" s="66" customFormat="1">
      <c r="A78" s="107"/>
      <c r="B78" s="68"/>
      <c r="C78" s="69"/>
      <c r="D78" s="70"/>
      <c r="E78" s="108"/>
      <c r="F78" s="109"/>
      <c r="G78" s="65"/>
    </row>
    <row r="79" spans="1:7" customHeight="1" ht="14.1" s="66" customFormat="1">
      <c r="A79" s="110"/>
      <c r="B79" s="74" t="s">
        <v>105</v>
      </c>
      <c r="C79" s="75"/>
      <c r="D79" s="76"/>
      <c r="E79" s="111"/>
      <c r="F79" s="112">
        <f>SUM(F6:F78)</f>
        <v>108808670.3995</v>
      </c>
      <c r="G79" s="65"/>
    </row>
    <row r="80" spans="1:7" customHeight="1" ht="8.1">
      <c r="A80" s="26"/>
      <c r="B80" s="19"/>
      <c r="C80" s="20"/>
      <c r="D80" s="59"/>
      <c r="E80" s="21"/>
      <c r="F80" s="21"/>
    </row>
    <row r="81" spans="1:7" customHeight="1" ht="9">
      <c r="A81" s="41"/>
      <c r="B81" s="41"/>
      <c r="C81" s="41"/>
      <c r="D81" s="41"/>
      <c r="E81" s="41"/>
      <c r="F81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82" spans="1:7" customHeight="1" ht="9">
      <c r="A82" s="41"/>
      <c r="B82" s="41"/>
      <c r="C82" s="41"/>
      <c r="D82" s="41"/>
      <c r="E82" s="41"/>
      <c r="F82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F81" r:id="rId_hyperlink_1"/>
  </hyperlinks>
  <printOptions gridLines="false" gridLinesSet="true" horizontalCentered="true"/>
  <pageMargins left="0.70866141732283" right="0.39370078740157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257"/>
  <sheetViews>
    <sheetView tabSelected="0" workbookViewId="0" showGridLines="false" showRowColHeaders="1">
      <selection activeCell="F2232" sqref="F2232"/>
    </sheetView>
  </sheetViews>
  <sheetFormatPr defaultRowHeight="14.4" outlineLevelRow="0" outlineLevelCol="0"/>
  <cols>
    <col min="1" max="1" width="11.140625" customWidth="true" style="2"/>
    <col min="2" max="2" width="42.42578125" customWidth="true" style="2"/>
    <col min="3" max="3" width="6.42578125" customWidth="true" style="2"/>
    <col min="4" max="4" width="9.28515625" customWidth="true" style="2"/>
    <col min="5" max="5" width="10" customWidth="true" style="2"/>
    <col min="6" max="6" width="15" customWidth="true" style="2"/>
    <col min="7" max="7" width="9.140625" customWidth="true" style="2"/>
  </cols>
  <sheetData>
    <row r="1" spans="1:7" customHeight="1" ht="21">
      <c r="A1" s="44" t="s">
        <v>971</v>
      </c>
      <c r="B1" s="45"/>
      <c r="C1" s="45"/>
      <c r="D1" s="45"/>
      <c r="E1" s="45"/>
      <c r="F1" s="45"/>
    </row>
    <row r="2" spans="1:7" customHeight="1" ht="15.75">
      <c r="A2" s="46" t="str">
        <f>Table00!A2</f>
        <v>Tên công trình: Công trình DEMO</v>
      </c>
      <c r="B2" s="7"/>
      <c r="C2" s="8"/>
      <c r="D2" s="7"/>
      <c r="E2" s="48" t="s">
        <v>54</v>
      </c>
      <c r="F2" s="49" t="str">
        <f>SUBSTITUTE(A3,"Mã số công trình: ","",1)&amp;"-07"</f>
        <v>test01_01-07</v>
      </c>
    </row>
    <row r="3" spans="1:7" customHeight="1" ht="15.75">
      <c r="A3" s="50" t="str">
        <f>Table00!A3</f>
        <v>Mã số công trình: test01_01</v>
      </c>
      <c r="B3" s="11"/>
      <c r="C3" s="11"/>
      <c r="D3" s="11"/>
      <c r="E3" s="11"/>
      <c r="F3" s="12" t="s">
        <v>55</v>
      </c>
    </row>
    <row r="4" spans="1:7" customHeight="1" ht="15.95">
      <c r="A4" s="54" t="s">
        <v>471</v>
      </c>
      <c r="B4" s="55" t="s">
        <v>972</v>
      </c>
      <c r="C4" s="56" t="s">
        <v>113</v>
      </c>
      <c r="D4" s="56" t="s">
        <v>473</v>
      </c>
      <c r="E4" s="56" t="s">
        <v>115</v>
      </c>
      <c r="F4" s="57" t="s">
        <v>973</v>
      </c>
    </row>
    <row r="5" spans="1:7" customHeight="1" ht="8.1">
      <c r="A5" s="58"/>
      <c r="B5" s="19"/>
      <c r="C5" s="20"/>
      <c r="D5" s="59"/>
      <c r="E5" s="79"/>
      <c r="F5" s="80"/>
    </row>
    <row r="6" spans="1:7" customHeight="1" ht="14.1" s="66" customFormat="1">
      <c r="A6" s="81" t="s">
        <v>974</v>
      </c>
      <c r="B6" s="82"/>
      <c r="C6" s="83"/>
      <c r="D6" s="84"/>
      <c r="E6" s="85"/>
      <c r="F6" s="86"/>
      <c r="G6" s="65"/>
    </row>
    <row r="7" spans="1:7" customHeight="1" ht="14.1" s="66" customFormat="1">
      <c r="A7" s="207" t="s">
        <v>118</v>
      </c>
      <c r="B7" s="208" t="s">
        <v>975</v>
      </c>
      <c r="C7" s="60"/>
      <c r="D7" s="209"/>
      <c r="E7" s="38"/>
      <c r="F7" s="210"/>
      <c r="G7" s="65"/>
    </row>
    <row r="8" spans="1:7" customHeight="1" ht="14.1">
      <c r="A8" s="207" t="s">
        <v>976</v>
      </c>
      <c r="B8" s="208"/>
      <c r="C8" s="60"/>
      <c r="D8" s="209"/>
      <c r="E8" s="38"/>
      <c r="F8" s="210"/>
      <c r="G8" s="65"/>
    </row>
    <row r="9" spans="1:7" customHeight="1" ht="14.1">
      <c r="A9" s="93" t="s">
        <v>977</v>
      </c>
      <c r="B9" s="94" t="s">
        <v>978</v>
      </c>
      <c r="C9" s="95"/>
      <c r="D9" s="96"/>
      <c r="E9" s="97"/>
      <c r="F9" s="98"/>
      <c r="G9" s="65"/>
    </row>
    <row r="10" spans="1:7" customHeight="1" ht="14.1">
      <c r="A10" s="87" t="s">
        <v>977</v>
      </c>
      <c r="B10" s="88" t="s">
        <v>979</v>
      </c>
      <c r="C10" s="89"/>
      <c r="D10" s="90"/>
      <c r="E10" s="91"/>
      <c r="F10" s="92">
        <f>SUM(F11:F11)</f>
        <v>312406.64</v>
      </c>
      <c r="G10" s="65"/>
    </row>
    <row r="11" spans="1:7" customHeight="1" ht="14.1">
      <c r="A11" s="87" t="s">
        <v>980</v>
      </c>
      <c r="B11" s="88" t="s">
        <v>799</v>
      </c>
      <c r="C11" s="89" t="s">
        <v>175</v>
      </c>
      <c r="D11" s="90">
        <v>1.04</v>
      </c>
      <c r="E11" s="91">
        <f>Table05!E10</f>
        <v>300391</v>
      </c>
      <c r="F11" s="92">
        <f>D11*E11</f>
        <v>312406.64</v>
      </c>
      <c r="G11" s="65"/>
    </row>
    <row r="12" spans="1:7" customHeight="1" ht="14.1">
      <c r="A12" s="87" t="s">
        <v>977</v>
      </c>
      <c r="B12" s="88" t="s">
        <v>981</v>
      </c>
      <c r="C12" s="89"/>
      <c r="D12" s="90"/>
      <c r="E12" s="91"/>
      <c r="F12" s="92">
        <f>SUM(F11:F10)/2</f>
        <v>312406.64</v>
      </c>
      <c r="G12" s="65"/>
    </row>
    <row r="13" spans="1:7" customHeight="1" ht="14.1">
      <c r="A13" s="87" t="s">
        <v>977</v>
      </c>
      <c r="B13" s="88" t="s">
        <v>982</v>
      </c>
      <c r="C13" s="89" t="s">
        <v>75</v>
      </c>
      <c r="D13" s="90" t="str">
        <f>hsTTK*100&amp;"%x(VL+NC+M)"</f>
        <v>2.5%x(VL+NC+M)</v>
      </c>
      <c r="E13" s="91"/>
      <c r="F13" s="92">
        <f>F12*hsTTK</f>
        <v>7810.166</v>
      </c>
      <c r="G13" s="65"/>
    </row>
    <row r="14" spans="1:7" customHeight="1" ht="14.1">
      <c r="A14" s="87" t="s">
        <v>977</v>
      </c>
      <c r="B14" s="88" t="s">
        <v>983</v>
      </c>
      <c r="C14" s="89" t="s">
        <v>62</v>
      </c>
      <c r="D14" s="90" t="s">
        <v>984</v>
      </c>
      <c r="E14" s="91"/>
      <c r="F14" s="92">
        <f>F13+F12</f>
        <v>320216.806</v>
      </c>
      <c r="G14" s="65"/>
    </row>
    <row r="15" spans="1:7" customHeight="1" ht="14.1">
      <c r="A15" s="87" t="s">
        <v>977</v>
      </c>
      <c r="B15" s="88" t="s">
        <v>985</v>
      </c>
      <c r="C15" s="89" t="s">
        <v>77</v>
      </c>
      <c r="D15" s="90" t="str">
        <f>hsCPC*100&amp;"%xT"</f>
        <v>6.5%xT</v>
      </c>
      <c r="E15" s="91"/>
      <c r="F15" s="92">
        <f>F14*hsCPC</f>
        <v>20814.09239</v>
      </c>
      <c r="G15" s="65"/>
    </row>
    <row r="16" spans="1:7" customHeight="1" ht="14.1">
      <c r="A16" s="87" t="s">
        <v>977</v>
      </c>
      <c r="B16" s="88" t="s">
        <v>986</v>
      </c>
      <c r="C16" s="89" t="s">
        <v>79</v>
      </c>
      <c r="D16" s="90" t="str">
        <f>hsTL*100&amp;"%x(T+C)"</f>
        <v>5.5%x(T+C)</v>
      </c>
      <c r="E16" s="91"/>
      <c r="F16" s="92">
        <f>hsTL*(F15+F14)</f>
        <v>18756.69941145</v>
      </c>
      <c r="G16" s="65"/>
    </row>
    <row r="17" spans="1:7" customHeight="1" ht="14.1">
      <c r="A17" s="87" t="s">
        <v>977</v>
      </c>
      <c r="B17" s="88" t="s">
        <v>987</v>
      </c>
      <c r="C17" s="89" t="s">
        <v>81</v>
      </c>
      <c r="D17" s="90" t="s">
        <v>82</v>
      </c>
      <c r="E17" s="91"/>
      <c r="F17" s="92">
        <f>(F16+F15+F14)</f>
        <v>359787.59780145</v>
      </c>
      <c r="G17" s="65"/>
    </row>
    <row r="18" spans="1:7" customHeight="1" ht="14.1">
      <c r="A18" s="87" t="s">
        <v>977</v>
      </c>
      <c r="B18" s="88" t="s">
        <v>988</v>
      </c>
      <c r="C18" s="89" t="s">
        <v>84</v>
      </c>
      <c r="D18" s="90" t="s">
        <v>85</v>
      </c>
      <c r="E18" s="91"/>
      <c r="F18" s="92">
        <f>F17*10/100</f>
        <v>35978.759780145</v>
      </c>
      <c r="G18" s="65"/>
    </row>
    <row r="19" spans="1:7" customHeight="1" ht="14.1">
      <c r="A19" s="87" t="s">
        <v>977</v>
      </c>
      <c r="B19" s="88" t="s">
        <v>989</v>
      </c>
      <c r="C19" s="89" t="s">
        <v>990</v>
      </c>
      <c r="D19" s="90" t="str">
        <f>hsLT*100&amp;"%x(G+GTGT)"</f>
        <v>1%x(G+GTGT)</v>
      </c>
      <c r="E19" s="91"/>
      <c r="F19" s="92">
        <f>hsLT*(F18+F17)</f>
        <v>3957.663575816</v>
      </c>
      <c r="G19" s="65"/>
    </row>
    <row r="20" spans="1:7" customHeight="1" ht="14.1">
      <c r="A20" s="87" t="s">
        <v>977</v>
      </c>
      <c r="B20" s="88" t="s">
        <v>991</v>
      </c>
      <c r="C20" s="89" t="s">
        <v>89</v>
      </c>
      <c r="D20" s="90" t="s">
        <v>992</v>
      </c>
      <c r="E20" s="91"/>
      <c r="F20" s="92">
        <f>(F19+F18+F17)</f>
        <v>399724.02115741</v>
      </c>
      <c r="G20" s="65"/>
    </row>
    <row r="21" spans="1:7" customHeight="1" ht="14.1">
      <c r="A21" s="211" t="s">
        <v>993</v>
      </c>
      <c r="B21" s="212"/>
      <c r="C21" s="213"/>
      <c r="D21" s="214"/>
      <c r="E21" s="215"/>
      <c r="F21" s="216"/>
      <c r="G21" s="65"/>
    </row>
    <row r="22" spans="1:7" customHeight="1" ht="14.1">
      <c r="A22" s="207" t="s">
        <v>122</v>
      </c>
      <c r="B22" s="208" t="s">
        <v>994</v>
      </c>
      <c r="C22" s="60"/>
      <c r="D22" s="209"/>
      <c r="E22" s="38"/>
      <c r="F22" s="210"/>
      <c r="G22" s="65"/>
    </row>
    <row r="23" spans="1:7" customHeight="1" ht="14.1">
      <c r="A23" s="207" t="s">
        <v>976</v>
      </c>
      <c r="B23" s="208"/>
      <c r="C23" s="60"/>
      <c r="D23" s="209"/>
      <c r="E23" s="38"/>
      <c r="F23" s="210"/>
      <c r="G23" s="65"/>
    </row>
    <row r="24" spans="1:7" customHeight="1" ht="14.1">
      <c r="A24" s="93" t="s">
        <v>977</v>
      </c>
      <c r="B24" s="94" t="s">
        <v>995</v>
      </c>
      <c r="C24" s="95"/>
      <c r="D24" s="96"/>
      <c r="E24" s="97"/>
      <c r="F24" s="98"/>
      <c r="G24" s="65"/>
    </row>
    <row r="25" spans="1:7" customHeight="1" ht="14.1">
      <c r="A25" s="87" t="s">
        <v>977</v>
      </c>
      <c r="B25" s="88" t="s">
        <v>979</v>
      </c>
      <c r="C25" s="89"/>
      <c r="D25" s="90"/>
      <c r="E25" s="91"/>
      <c r="F25" s="92">
        <f>SUM(F26:F26)</f>
        <v>168218.96</v>
      </c>
      <c r="G25" s="65"/>
    </row>
    <row r="26" spans="1:7" customHeight="1" ht="14.1">
      <c r="A26" s="87" t="s">
        <v>980</v>
      </c>
      <c r="B26" s="88" t="s">
        <v>799</v>
      </c>
      <c r="C26" s="89" t="s">
        <v>175</v>
      </c>
      <c r="D26" s="90">
        <v>0.56</v>
      </c>
      <c r="E26" s="91">
        <f>Table05!E10</f>
        <v>300391</v>
      </c>
      <c r="F26" s="92">
        <f>D26*E26</f>
        <v>168218.96</v>
      </c>
      <c r="G26" s="65"/>
    </row>
    <row r="27" spans="1:7" customHeight="1" ht="14.1">
      <c r="A27" s="87" t="s">
        <v>977</v>
      </c>
      <c r="B27" s="88" t="s">
        <v>981</v>
      </c>
      <c r="C27" s="89"/>
      <c r="D27" s="90"/>
      <c r="E27" s="91"/>
      <c r="F27" s="92">
        <f>SUM(F26:F25)/2</f>
        <v>168218.96</v>
      </c>
      <c r="G27" s="65"/>
    </row>
    <row r="28" spans="1:7" customHeight="1" ht="14.1">
      <c r="A28" s="87" t="s">
        <v>977</v>
      </c>
      <c r="B28" s="88" t="s">
        <v>982</v>
      </c>
      <c r="C28" s="89" t="s">
        <v>75</v>
      </c>
      <c r="D28" s="90" t="str">
        <f>hsTTK*100&amp;"%x(VL+NC+M)"</f>
        <v>2.5%x(VL+NC+M)</v>
      </c>
      <c r="E28" s="91"/>
      <c r="F28" s="92">
        <f>F27*hsTTK</f>
        <v>4205.474</v>
      </c>
      <c r="G28" s="65"/>
    </row>
    <row r="29" spans="1:7" customHeight="1" ht="14.1">
      <c r="A29" s="87" t="s">
        <v>977</v>
      </c>
      <c r="B29" s="88" t="s">
        <v>983</v>
      </c>
      <c r="C29" s="89" t="s">
        <v>62</v>
      </c>
      <c r="D29" s="90" t="s">
        <v>984</v>
      </c>
      <c r="E29" s="91"/>
      <c r="F29" s="92">
        <f>F28+F27</f>
        <v>172424.434</v>
      </c>
      <c r="G29" s="65"/>
    </row>
    <row r="30" spans="1:7" customHeight="1" ht="14.1">
      <c r="A30" s="87" t="s">
        <v>977</v>
      </c>
      <c r="B30" s="88" t="s">
        <v>985</v>
      </c>
      <c r="C30" s="89" t="s">
        <v>77</v>
      </c>
      <c r="D30" s="90" t="str">
        <f>hsCPC*100&amp;"%xT"</f>
        <v>6.5%xT</v>
      </c>
      <c r="E30" s="91"/>
      <c r="F30" s="92">
        <f>F29*hsCPC</f>
        <v>11207.58821</v>
      </c>
      <c r="G30" s="65"/>
    </row>
    <row r="31" spans="1:7" customHeight="1" ht="14.1">
      <c r="A31" s="87" t="s">
        <v>977</v>
      </c>
      <c r="B31" s="88" t="s">
        <v>986</v>
      </c>
      <c r="C31" s="89" t="s">
        <v>79</v>
      </c>
      <c r="D31" s="90" t="str">
        <f>hsTL*100&amp;"%x(T+C)"</f>
        <v>5.5%x(T+C)</v>
      </c>
      <c r="E31" s="91"/>
      <c r="F31" s="92">
        <f>hsTL*(F30+F29)</f>
        <v>10099.76122155</v>
      </c>
      <c r="G31" s="65"/>
    </row>
    <row r="32" spans="1:7" customHeight="1" ht="14.1">
      <c r="A32" s="87" t="s">
        <v>977</v>
      </c>
      <c r="B32" s="88" t="s">
        <v>987</v>
      </c>
      <c r="C32" s="89" t="s">
        <v>81</v>
      </c>
      <c r="D32" s="90" t="s">
        <v>82</v>
      </c>
      <c r="E32" s="91"/>
      <c r="F32" s="92">
        <f>(F31+F30+F29)</f>
        <v>193731.78343155</v>
      </c>
      <c r="G32" s="65"/>
    </row>
    <row r="33" spans="1:7" customHeight="1" ht="14.1">
      <c r="A33" s="87" t="s">
        <v>977</v>
      </c>
      <c r="B33" s="88" t="s">
        <v>988</v>
      </c>
      <c r="C33" s="89" t="s">
        <v>84</v>
      </c>
      <c r="D33" s="90" t="s">
        <v>85</v>
      </c>
      <c r="E33" s="91"/>
      <c r="F33" s="92">
        <f>F32*10/100</f>
        <v>19373.178343155</v>
      </c>
      <c r="G33" s="65"/>
    </row>
    <row r="34" spans="1:7" customHeight="1" ht="14.1">
      <c r="A34" s="87" t="s">
        <v>977</v>
      </c>
      <c r="B34" s="88" t="s">
        <v>989</v>
      </c>
      <c r="C34" s="89" t="s">
        <v>990</v>
      </c>
      <c r="D34" s="90" t="str">
        <f>hsLT*100&amp;"%x(G+GTGT)"</f>
        <v>1%x(G+GTGT)</v>
      </c>
      <c r="E34" s="91"/>
      <c r="F34" s="92">
        <f>hsLT*(F33+F32)</f>
        <v>2131.0496177471</v>
      </c>
      <c r="G34" s="65"/>
    </row>
    <row r="35" spans="1:7" customHeight="1" ht="14.1">
      <c r="A35" s="87" t="s">
        <v>977</v>
      </c>
      <c r="B35" s="88" t="s">
        <v>991</v>
      </c>
      <c r="C35" s="89" t="s">
        <v>89</v>
      </c>
      <c r="D35" s="90" t="s">
        <v>992</v>
      </c>
      <c r="E35" s="91"/>
      <c r="F35" s="92">
        <f>(F34+F33+F32)</f>
        <v>215236.01139245</v>
      </c>
      <c r="G35" s="65"/>
    </row>
    <row r="36" spans="1:7" customHeight="1" ht="14.1">
      <c r="A36" s="211" t="s">
        <v>996</v>
      </c>
      <c r="B36" s="212"/>
      <c r="C36" s="213"/>
      <c r="D36" s="214"/>
      <c r="E36" s="215"/>
      <c r="F36" s="216"/>
      <c r="G36" s="65"/>
    </row>
    <row r="37" spans="1:7" customHeight="1" ht="14.1">
      <c r="A37" s="207" t="s">
        <v>126</v>
      </c>
      <c r="B37" s="208" t="s">
        <v>997</v>
      </c>
      <c r="C37" s="60"/>
      <c r="D37" s="209"/>
      <c r="E37" s="38"/>
      <c r="F37" s="210"/>
      <c r="G37" s="65"/>
    </row>
    <row r="38" spans="1:7" customHeight="1" ht="14.1">
      <c r="A38" s="207" t="s">
        <v>998</v>
      </c>
      <c r="B38" s="208" t="s">
        <v>999</v>
      </c>
      <c r="C38" s="60"/>
      <c r="D38" s="209"/>
      <c r="E38" s="38"/>
      <c r="F38" s="210"/>
      <c r="G38" s="65"/>
    </row>
    <row r="39" spans="1:7" customHeight="1" ht="14.1">
      <c r="A39" s="93" t="s">
        <v>977</v>
      </c>
      <c r="B39" s="94" t="s">
        <v>1000</v>
      </c>
      <c r="C39" s="95"/>
      <c r="D39" s="96"/>
      <c r="E39" s="97"/>
      <c r="F39" s="98"/>
      <c r="G39" s="65"/>
    </row>
    <row r="40" spans="1:7" customHeight="1" ht="14.1">
      <c r="A40" s="87" t="s">
        <v>977</v>
      </c>
      <c r="B40" s="88" t="s">
        <v>1001</v>
      </c>
      <c r="C40" s="89"/>
      <c r="D40" s="90"/>
      <c r="E40" s="91"/>
      <c r="F40" s="92">
        <f>SUM(F41:F47)</f>
        <v>153111</v>
      </c>
      <c r="G40" s="65"/>
    </row>
    <row r="41" spans="1:7" customHeight="1" ht="14.1">
      <c r="A41" s="87" t="s">
        <v>1002</v>
      </c>
      <c r="B41" s="88" t="s">
        <v>554</v>
      </c>
      <c r="C41" s="89" t="s">
        <v>479</v>
      </c>
      <c r="D41" s="90">
        <v>0.43</v>
      </c>
      <c r="E41" s="91">
        <f>Table04!E44</f>
        <v>0</v>
      </c>
      <c r="F41" s="92">
        <f>D41*E41</f>
        <v>0</v>
      </c>
      <c r="G41" s="65"/>
    </row>
    <row r="42" spans="1:7" customHeight="1" ht="14.1">
      <c r="A42" s="87" t="s">
        <v>1003</v>
      </c>
      <c r="B42" s="88" t="s">
        <v>620</v>
      </c>
      <c r="C42" s="89" t="s">
        <v>125</v>
      </c>
      <c r="D42" s="90">
        <v>0.1</v>
      </c>
      <c r="E42" s="91">
        <f>Table04!E75</f>
        <v>1400000</v>
      </c>
      <c r="F42" s="92">
        <f>D42*E42</f>
        <v>140000</v>
      </c>
      <c r="G42" s="65"/>
    </row>
    <row r="43" spans="1:7" customHeight="1" ht="14.1">
      <c r="A43" s="87" t="s">
        <v>1004</v>
      </c>
      <c r="B43" s="88" t="s">
        <v>598</v>
      </c>
      <c r="C43" s="89" t="s">
        <v>599</v>
      </c>
      <c r="D43" s="90">
        <v>2</v>
      </c>
      <c r="E43" s="91">
        <f>Table04!E65</f>
        <v>0</v>
      </c>
      <c r="F43" s="92">
        <f>D43*E43</f>
        <v>0</v>
      </c>
      <c r="G43" s="65"/>
    </row>
    <row r="44" spans="1:7" customHeight="1" ht="14.1">
      <c r="A44" s="87" t="s">
        <v>1005</v>
      </c>
      <c r="B44" s="88" t="s">
        <v>605</v>
      </c>
      <c r="C44" s="89" t="s">
        <v>479</v>
      </c>
      <c r="D44" s="90">
        <v>3.6</v>
      </c>
      <c r="E44" s="91">
        <f>Table04!E68</f>
        <v>0</v>
      </c>
      <c r="F44" s="92">
        <f>D44*E44</f>
        <v>0</v>
      </c>
      <c r="G44" s="65"/>
    </row>
    <row r="45" spans="1:7" customHeight="1" ht="14.1">
      <c r="A45" s="87" t="s">
        <v>1006</v>
      </c>
      <c r="B45" s="88" t="s">
        <v>677</v>
      </c>
      <c r="C45" s="89" t="s">
        <v>479</v>
      </c>
      <c r="D45" s="90">
        <v>0.3</v>
      </c>
      <c r="E45" s="91">
        <f>Table04!E103</f>
        <v>19400</v>
      </c>
      <c r="F45" s="92">
        <f>D45*E45</f>
        <v>5820</v>
      </c>
      <c r="G45" s="65"/>
    </row>
    <row r="46" spans="1:7" customHeight="1" ht="14.1">
      <c r="A46" s="87" t="s">
        <v>1007</v>
      </c>
      <c r="B46" s="88" t="s">
        <v>734</v>
      </c>
      <c r="C46" s="89" t="s">
        <v>583</v>
      </c>
      <c r="D46" s="90">
        <v>0.43</v>
      </c>
      <c r="E46" s="91">
        <f>Table04!E132</f>
        <v>0</v>
      </c>
      <c r="F46" s="92">
        <f>D46*E46</f>
        <v>0</v>
      </c>
      <c r="G46" s="65"/>
    </row>
    <row r="47" spans="1:7" customHeight="1" ht="14.1">
      <c r="A47" s="87" t="s">
        <v>1008</v>
      </c>
      <c r="B47" s="88" t="s">
        <v>1009</v>
      </c>
      <c r="C47" s="89" t="s">
        <v>1010</v>
      </c>
      <c r="D47" s="90">
        <v>5</v>
      </c>
      <c r="E47" s="91">
        <f>SUM(F46:F41)/100</f>
        <v>1458.2</v>
      </c>
      <c r="F47" s="92">
        <f>D47*E47</f>
        <v>7291</v>
      </c>
      <c r="G47" s="65"/>
    </row>
    <row r="48" spans="1:7" customHeight="1" ht="14.1">
      <c r="A48" s="87" t="s">
        <v>977</v>
      </c>
      <c r="B48" s="88" t="s">
        <v>979</v>
      </c>
      <c r="C48" s="89"/>
      <c r="D48" s="90"/>
      <c r="E48" s="91"/>
      <c r="F48" s="92">
        <f>SUM(F49:F49)</f>
        <v>10309086</v>
      </c>
      <c r="G48" s="65"/>
    </row>
    <row r="49" spans="1:7" customHeight="1" ht="14.1">
      <c r="A49" s="87" t="s">
        <v>1011</v>
      </c>
      <c r="B49" s="88" t="s">
        <v>817</v>
      </c>
      <c r="C49" s="89" t="s">
        <v>175</v>
      </c>
      <c r="D49" s="90">
        <v>27</v>
      </c>
      <c r="E49" s="91">
        <f>Table05!E19</f>
        <v>381818</v>
      </c>
      <c r="F49" s="92">
        <f>D49*E49</f>
        <v>10309086</v>
      </c>
      <c r="G49" s="65"/>
    </row>
    <row r="50" spans="1:7" customHeight="1" ht="14.1">
      <c r="A50" s="87" t="s">
        <v>977</v>
      </c>
      <c r="B50" s="88" t="s">
        <v>1012</v>
      </c>
      <c r="C50" s="89"/>
      <c r="D50" s="90"/>
      <c r="E50" s="91"/>
      <c r="F50" s="92">
        <f>SUM(F51:F51)</f>
        <v>1536394.6</v>
      </c>
      <c r="G50" s="65"/>
    </row>
    <row r="51" spans="1:7" customHeight="1" ht="14.1">
      <c r="A51" s="87" t="s">
        <v>1013</v>
      </c>
      <c r="B51" s="88" t="s">
        <v>840</v>
      </c>
      <c r="C51" s="89" t="s">
        <v>830</v>
      </c>
      <c r="D51" s="90">
        <v>0.65</v>
      </c>
      <c r="E51" s="91">
        <f>Table06!E12</f>
        <v>2363684</v>
      </c>
      <c r="F51" s="92">
        <f>D51*E51</f>
        <v>1536394.6</v>
      </c>
      <c r="G51" s="65"/>
    </row>
    <row r="52" spans="1:7" customHeight="1" ht="14.1">
      <c r="A52" s="87" t="s">
        <v>977</v>
      </c>
      <c r="B52" s="88" t="s">
        <v>981</v>
      </c>
      <c r="C52" s="89"/>
      <c r="D52" s="90"/>
      <c r="E52" s="91"/>
      <c r="F52" s="92">
        <f>SUM(F51:F40)/2</f>
        <v>11998591.6</v>
      </c>
      <c r="G52" s="65"/>
    </row>
    <row r="53" spans="1:7" customHeight="1" ht="14.1">
      <c r="A53" s="87" t="s">
        <v>977</v>
      </c>
      <c r="B53" s="88" t="s">
        <v>982</v>
      </c>
      <c r="C53" s="89" t="s">
        <v>75</v>
      </c>
      <c r="D53" s="90" t="str">
        <f>hsTTK*100&amp;"%x(VL+NC+M)"</f>
        <v>2.5%x(VL+NC+M)</v>
      </c>
      <c r="E53" s="91"/>
      <c r="F53" s="92">
        <f>F52*hsTTK</f>
        <v>299964.79</v>
      </c>
      <c r="G53" s="65"/>
    </row>
    <row r="54" spans="1:7" customHeight="1" ht="14.1">
      <c r="A54" s="87" t="s">
        <v>977</v>
      </c>
      <c r="B54" s="88" t="s">
        <v>983</v>
      </c>
      <c r="C54" s="89" t="s">
        <v>62</v>
      </c>
      <c r="D54" s="90" t="s">
        <v>984</v>
      </c>
      <c r="E54" s="91"/>
      <c r="F54" s="92">
        <f>F53+F52</f>
        <v>12298556.39</v>
      </c>
      <c r="G54" s="65"/>
    </row>
    <row r="55" spans="1:7" customHeight="1" ht="14.1">
      <c r="A55" s="87" t="s">
        <v>977</v>
      </c>
      <c r="B55" s="88" t="s">
        <v>985</v>
      </c>
      <c r="C55" s="89" t="s">
        <v>77</v>
      </c>
      <c r="D55" s="90" t="str">
        <f>hsCPC*100&amp;"%xT"</f>
        <v>6.5%xT</v>
      </c>
      <c r="E55" s="91"/>
      <c r="F55" s="92">
        <f>F54*hsCPC</f>
        <v>799406.16535</v>
      </c>
      <c r="G55" s="65"/>
    </row>
    <row r="56" spans="1:7" customHeight="1" ht="14.1">
      <c r="A56" s="87" t="s">
        <v>977</v>
      </c>
      <c r="B56" s="88" t="s">
        <v>986</v>
      </c>
      <c r="C56" s="89" t="s">
        <v>79</v>
      </c>
      <c r="D56" s="90" t="str">
        <f>hsTL*100&amp;"%x(T+C)"</f>
        <v>5.5%x(T+C)</v>
      </c>
      <c r="E56" s="91"/>
      <c r="F56" s="92">
        <f>hsTL*(F55+F54)</f>
        <v>720387.94054425</v>
      </c>
      <c r="G56" s="65"/>
    </row>
    <row r="57" spans="1:7" customHeight="1" ht="14.1">
      <c r="A57" s="87" t="s">
        <v>977</v>
      </c>
      <c r="B57" s="88" t="s">
        <v>987</v>
      </c>
      <c r="C57" s="89" t="s">
        <v>81</v>
      </c>
      <c r="D57" s="90" t="s">
        <v>82</v>
      </c>
      <c r="E57" s="91"/>
      <c r="F57" s="92">
        <f>(F56+F55+F54)</f>
        <v>13818350.495894</v>
      </c>
      <c r="G57" s="65"/>
    </row>
    <row r="58" spans="1:7" customHeight="1" ht="14.1">
      <c r="A58" s="87" t="s">
        <v>977</v>
      </c>
      <c r="B58" s="88" t="s">
        <v>988</v>
      </c>
      <c r="C58" s="89" t="s">
        <v>84</v>
      </c>
      <c r="D58" s="90" t="s">
        <v>85</v>
      </c>
      <c r="E58" s="91"/>
      <c r="F58" s="92">
        <f>F57*10/100</f>
        <v>1381835.0495894</v>
      </c>
      <c r="G58" s="65"/>
    </row>
    <row r="59" spans="1:7" customHeight="1" ht="14.1">
      <c r="A59" s="87" t="s">
        <v>977</v>
      </c>
      <c r="B59" s="88" t="s">
        <v>989</v>
      </c>
      <c r="C59" s="89" t="s">
        <v>990</v>
      </c>
      <c r="D59" s="90" t="str">
        <f>hsLT*100&amp;"%x(G+GTGT)"</f>
        <v>1%x(G+GTGT)</v>
      </c>
      <c r="E59" s="91"/>
      <c r="F59" s="92">
        <f>hsLT*(F58+F57)</f>
        <v>152001.85545484</v>
      </c>
      <c r="G59" s="65"/>
    </row>
    <row r="60" spans="1:7" customHeight="1" ht="14.1">
      <c r="A60" s="87" t="s">
        <v>977</v>
      </c>
      <c r="B60" s="88" t="s">
        <v>991</v>
      </c>
      <c r="C60" s="89" t="s">
        <v>89</v>
      </c>
      <c r="D60" s="90" t="s">
        <v>992</v>
      </c>
      <c r="E60" s="91"/>
      <c r="F60" s="92">
        <f>(F59+F58+F57)</f>
        <v>15352187.400939</v>
      </c>
      <c r="G60" s="65"/>
    </row>
    <row r="61" spans="1:7" customHeight="1" ht="14.1">
      <c r="A61" s="211" t="s">
        <v>1014</v>
      </c>
      <c r="B61" s="212"/>
      <c r="C61" s="213"/>
      <c r="D61" s="214"/>
      <c r="E61" s="215"/>
      <c r="F61" s="216"/>
      <c r="G61" s="65"/>
    </row>
    <row r="62" spans="1:7" customHeight="1" ht="14.1">
      <c r="A62" s="207" t="s">
        <v>130</v>
      </c>
      <c r="B62" s="208" t="s">
        <v>1015</v>
      </c>
      <c r="C62" s="60"/>
      <c r="D62" s="209"/>
      <c r="E62" s="38"/>
      <c r="F62" s="210"/>
      <c r="G62" s="65"/>
    </row>
    <row r="63" spans="1:7" customHeight="1" ht="14.1">
      <c r="A63" s="207" t="s">
        <v>998</v>
      </c>
      <c r="B63" s="208" t="s">
        <v>1016</v>
      </c>
      <c r="C63" s="60"/>
      <c r="D63" s="209"/>
      <c r="E63" s="38"/>
      <c r="F63" s="210"/>
      <c r="G63" s="65"/>
    </row>
    <row r="64" spans="1:7" customHeight="1" ht="14.1">
      <c r="A64" s="93" t="s">
        <v>977</v>
      </c>
      <c r="B64" s="94" t="s">
        <v>1017</v>
      </c>
      <c r="C64" s="95"/>
      <c r="D64" s="96"/>
      <c r="E64" s="97"/>
      <c r="F64" s="98"/>
      <c r="G64" s="65"/>
    </row>
    <row r="65" spans="1:7" customHeight="1" ht="14.1">
      <c r="A65" s="87" t="s">
        <v>977</v>
      </c>
      <c r="B65" s="88" t="s">
        <v>1001</v>
      </c>
      <c r="C65" s="89"/>
      <c r="D65" s="90"/>
      <c r="E65" s="91"/>
      <c r="F65" s="92">
        <f>SUM(F66:F68)</f>
        <v>0</v>
      </c>
      <c r="G65" s="65"/>
    </row>
    <row r="66" spans="1:7" customHeight="1" ht="14.1">
      <c r="A66" s="87" t="s">
        <v>1002</v>
      </c>
      <c r="B66" s="88" t="s">
        <v>554</v>
      </c>
      <c r="C66" s="89" t="s">
        <v>479</v>
      </c>
      <c r="D66" s="90">
        <v>0.4</v>
      </c>
      <c r="E66" s="91">
        <f>Table04!E44</f>
        <v>0</v>
      </c>
      <c r="F66" s="92">
        <f>D66*E66</f>
        <v>0</v>
      </c>
      <c r="G66" s="65"/>
    </row>
    <row r="67" spans="1:7" customHeight="1" ht="14.1">
      <c r="A67" s="87" t="s">
        <v>1005</v>
      </c>
      <c r="B67" s="88" t="s">
        <v>605</v>
      </c>
      <c r="C67" s="89" t="s">
        <v>479</v>
      </c>
      <c r="D67" s="90">
        <v>0.2</v>
      </c>
      <c r="E67" s="91">
        <f>Table04!E68</f>
        <v>0</v>
      </c>
      <c r="F67" s="92">
        <f>D67*E67</f>
        <v>0</v>
      </c>
      <c r="G67" s="65"/>
    </row>
    <row r="68" spans="1:7" customHeight="1" ht="14.1">
      <c r="A68" s="87" t="s">
        <v>1008</v>
      </c>
      <c r="B68" s="88" t="s">
        <v>1009</v>
      </c>
      <c r="C68" s="89" t="s">
        <v>1010</v>
      </c>
      <c r="D68" s="90">
        <v>5</v>
      </c>
      <c r="E68" s="91">
        <f>SUM(F67:F66)/100</f>
        <v>0</v>
      </c>
      <c r="F68" s="92">
        <f>D68*E68</f>
        <v>0</v>
      </c>
      <c r="G68" s="65"/>
    </row>
    <row r="69" spans="1:7" customHeight="1" ht="14.1">
      <c r="A69" s="87" t="s">
        <v>977</v>
      </c>
      <c r="B69" s="88" t="s">
        <v>979</v>
      </c>
      <c r="C69" s="89"/>
      <c r="D69" s="90"/>
      <c r="E69" s="91"/>
      <c r="F69" s="92">
        <f>SUM(F70:F70)</f>
        <v>427636.16</v>
      </c>
      <c r="G69" s="65"/>
    </row>
    <row r="70" spans="1:7" customHeight="1" ht="14.1">
      <c r="A70" s="87" t="s">
        <v>1011</v>
      </c>
      <c r="B70" s="88" t="s">
        <v>817</v>
      </c>
      <c r="C70" s="89" t="s">
        <v>175</v>
      </c>
      <c r="D70" s="90">
        <v>1.12</v>
      </c>
      <c r="E70" s="91">
        <f>Table05!E19</f>
        <v>381818</v>
      </c>
      <c r="F70" s="92">
        <f>D70*E70</f>
        <v>427636.16</v>
      </c>
      <c r="G70" s="65"/>
    </row>
    <row r="71" spans="1:7" customHeight="1" ht="14.1">
      <c r="A71" s="87" t="s">
        <v>977</v>
      </c>
      <c r="B71" s="88" t="s">
        <v>981</v>
      </c>
      <c r="C71" s="89"/>
      <c r="D71" s="90"/>
      <c r="E71" s="91"/>
      <c r="F71" s="92">
        <f>SUM(F70:F65)/2</f>
        <v>427636.16</v>
      </c>
      <c r="G71" s="65"/>
    </row>
    <row r="72" spans="1:7" customHeight="1" ht="14.1">
      <c r="A72" s="87" t="s">
        <v>977</v>
      </c>
      <c r="B72" s="88" t="s">
        <v>982</v>
      </c>
      <c r="C72" s="89" t="s">
        <v>75</v>
      </c>
      <c r="D72" s="90" t="str">
        <f>hsTTK*100&amp;"%x(VL+NC+M)"</f>
        <v>2.5%x(VL+NC+M)</v>
      </c>
      <c r="E72" s="91"/>
      <c r="F72" s="92">
        <f>F71*hsTTK</f>
        <v>10690.904</v>
      </c>
      <c r="G72" s="65"/>
    </row>
    <row r="73" spans="1:7" customHeight="1" ht="14.1">
      <c r="A73" s="87" t="s">
        <v>977</v>
      </c>
      <c r="B73" s="88" t="s">
        <v>983</v>
      </c>
      <c r="C73" s="89" t="s">
        <v>62</v>
      </c>
      <c r="D73" s="90" t="s">
        <v>984</v>
      </c>
      <c r="E73" s="91"/>
      <c r="F73" s="92">
        <f>F72+F71</f>
        <v>438327.064</v>
      </c>
      <c r="G73" s="65"/>
    </row>
    <row r="74" spans="1:7" customHeight="1" ht="14.1">
      <c r="A74" s="87" t="s">
        <v>977</v>
      </c>
      <c r="B74" s="88" t="s">
        <v>985</v>
      </c>
      <c r="C74" s="89" t="s">
        <v>77</v>
      </c>
      <c r="D74" s="90" t="str">
        <f>hsCPC*100&amp;"%xT"</f>
        <v>6.5%xT</v>
      </c>
      <c r="E74" s="91"/>
      <c r="F74" s="92">
        <f>F73*hsCPC</f>
        <v>28491.25916</v>
      </c>
      <c r="G74" s="65"/>
    </row>
    <row r="75" spans="1:7" customHeight="1" ht="14.1">
      <c r="A75" s="87" t="s">
        <v>977</v>
      </c>
      <c r="B75" s="88" t="s">
        <v>986</v>
      </c>
      <c r="C75" s="89" t="s">
        <v>79</v>
      </c>
      <c r="D75" s="90" t="str">
        <f>hsTL*100&amp;"%x(T+C)"</f>
        <v>5.5%x(T+C)</v>
      </c>
      <c r="E75" s="91"/>
      <c r="F75" s="92">
        <f>hsTL*(F74+F73)</f>
        <v>25675.0077738</v>
      </c>
      <c r="G75" s="65"/>
    </row>
    <row r="76" spans="1:7" customHeight="1" ht="14.1">
      <c r="A76" s="87" t="s">
        <v>977</v>
      </c>
      <c r="B76" s="88" t="s">
        <v>987</v>
      </c>
      <c r="C76" s="89" t="s">
        <v>81</v>
      </c>
      <c r="D76" s="90" t="s">
        <v>82</v>
      </c>
      <c r="E76" s="91"/>
      <c r="F76" s="92">
        <f>(F75+F74+F73)</f>
        <v>492493.3309338</v>
      </c>
      <c r="G76" s="65"/>
    </row>
    <row r="77" spans="1:7" customHeight="1" ht="14.1">
      <c r="A77" s="87" t="s">
        <v>977</v>
      </c>
      <c r="B77" s="88" t="s">
        <v>988</v>
      </c>
      <c r="C77" s="89" t="s">
        <v>84</v>
      </c>
      <c r="D77" s="90" t="s">
        <v>85</v>
      </c>
      <c r="E77" s="91"/>
      <c r="F77" s="92">
        <f>F76*10/100</f>
        <v>49249.33309338</v>
      </c>
      <c r="G77" s="65"/>
    </row>
    <row r="78" spans="1:7" customHeight="1" ht="14.1">
      <c r="A78" s="87" t="s">
        <v>977</v>
      </c>
      <c r="B78" s="88" t="s">
        <v>989</v>
      </c>
      <c r="C78" s="89" t="s">
        <v>990</v>
      </c>
      <c r="D78" s="90" t="str">
        <f>hsLT*100&amp;"%x(G+GTGT)"</f>
        <v>1%x(G+GTGT)</v>
      </c>
      <c r="E78" s="91"/>
      <c r="F78" s="92">
        <f>hsLT*(F77+F76)</f>
        <v>5417.4266402718</v>
      </c>
      <c r="G78" s="65"/>
    </row>
    <row r="79" spans="1:7" customHeight="1" ht="14.1">
      <c r="A79" s="87" t="s">
        <v>977</v>
      </c>
      <c r="B79" s="88" t="s">
        <v>991</v>
      </c>
      <c r="C79" s="89" t="s">
        <v>89</v>
      </c>
      <c r="D79" s="90" t="s">
        <v>992</v>
      </c>
      <c r="E79" s="91"/>
      <c r="F79" s="92">
        <f>(F78+F77+F76)</f>
        <v>547160.09066745</v>
      </c>
      <c r="G79" s="65"/>
    </row>
    <row r="80" spans="1:7" customHeight="1" ht="14.1">
      <c r="A80" s="211" t="s">
        <v>1018</v>
      </c>
      <c r="B80" s="212"/>
      <c r="C80" s="213"/>
      <c r="D80" s="214"/>
      <c r="E80" s="215"/>
      <c r="F80" s="216"/>
      <c r="G80" s="65"/>
    </row>
    <row r="81" spans="1:7" customHeight="1" ht="14.1">
      <c r="A81" s="207" t="s">
        <v>134</v>
      </c>
      <c r="B81" s="208" t="s">
        <v>1019</v>
      </c>
      <c r="C81" s="60"/>
      <c r="D81" s="209"/>
      <c r="E81" s="38"/>
      <c r="F81" s="210"/>
      <c r="G81" s="65"/>
    </row>
    <row r="82" spans="1:7" customHeight="1" ht="14.1">
      <c r="A82" s="207" t="s">
        <v>998</v>
      </c>
      <c r="B82" s="208"/>
      <c r="C82" s="60"/>
      <c r="D82" s="209"/>
      <c r="E82" s="38"/>
      <c r="F82" s="210"/>
      <c r="G82" s="65"/>
    </row>
    <row r="83" spans="1:7" customHeight="1" ht="14.1">
      <c r="A83" s="93" t="s">
        <v>977</v>
      </c>
      <c r="B83" s="94" t="s">
        <v>1020</v>
      </c>
      <c r="C83" s="95"/>
      <c r="D83" s="96"/>
      <c r="E83" s="97"/>
      <c r="F83" s="98"/>
      <c r="G83" s="65"/>
    </row>
    <row r="84" spans="1:7" customHeight="1" ht="14.1">
      <c r="A84" s="87" t="s">
        <v>977</v>
      </c>
      <c r="B84" s="88" t="s">
        <v>1001</v>
      </c>
      <c r="C84" s="89"/>
      <c r="D84" s="90"/>
      <c r="E84" s="91"/>
      <c r="F84" s="92">
        <f>SUM(F85:F87)</f>
        <v>0</v>
      </c>
      <c r="G84" s="65"/>
    </row>
    <row r="85" spans="1:7" customHeight="1" ht="14.1">
      <c r="A85" s="87" t="s">
        <v>1002</v>
      </c>
      <c r="B85" s="88" t="s">
        <v>554</v>
      </c>
      <c r="C85" s="89" t="s">
        <v>479</v>
      </c>
      <c r="D85" s="90">
        <v>1.5</v>
      </c>
      <c r="E85" s="91">
        <f>Table04!E44</f>
        <v>0</v>
      </c>
      <c r="F85" s="92">
        <f>D85*E85</f>
        <v>0</v>
      </c>
      <c r="G85" s="65"/>
    </row>
    <row r="86" spans="1:7" customHeight="1" ht="14.1">
      <c r="A86" s="87" t="s">
        <v>1005</v>
      </c>
      <c r="B86" s="88" t="s">
        <v>605</v>
      </c>
      <c r="C86" s="89" t="s">
        <v>479</v>
      </c>
      <c r="D86" s="90">
        <v>1</v>
      </c>
      <c r="E86" s="91">
        <f>Table04!E68</f>
        <v>0</v>
      </c>
      <c r="F86" s="92">
        <f>D86*E86</f>
        <v>0</v>
      </c>
      <c r="G86" s="65"/>
    </row>
    <row r="87" spans="1:7" customHeight="1" ht="14.1">
      <c r="A87" s="87" t="s">
        <v>1021</v>
      </c>
      <c r="B87" s="88" t="s">
        <v>514</v>
      </c>
      <c r="C87" s="89" t="s">
        <v>512</v>
      </c>
      <c r="D87" s="90">
        <v>0.6</v>
      </c>
      <c r="E87" s="91">
        <f>Table04!E24</f>
        <v>0</v>
      </c>
      <c r="F87" s="92">
        <f>D87*E87</f>
        <v>0</v>
      </c>
      <c r="G87" s="65"/>
    </row>
    <row r="88" spans="1:7" customHeight="1" ht="14.1">
      <c r="A88" s="87" t="s">
        <v>977</v>
      </c>
      <c r="B88" s="88" t="s">
        <v>979</v>
      </c>
      <c r="C88" s="89"/>
      <c r="D88" s="90"/>
      <c r="E88" s="91"/>
      <c r="F88" s="92">
        <f>SUM(F89:F89)</f>
        <v>14076109.17</v>
      </c>
      <c r="G88" s="65"/>
    </row>
    <row r="89" spans="1:7" customHeight="1" ht="14.1">
      <c r="A89" s="87" t="s">
        <v>1022</v>
      </c>
      <c r="B89" s="88" t="s">
        <v>811</v>
      </c>
      <c r="C89" s="89" t="s">
        <v>175</v>
      </c>
      <c r="D89" s="90">
        <v>40.03</v>
      </c>
      <c r="E89" s="91">
        <f>Table05!E16</f>
        <v>351639</v>
      </c>
      <c r="F89" s="92">
        <f>D89*E89</f>
        <v>14076109.17</v>
      </c>
      <c r="G89" s="65"/>
    </row>
    <row r="90" spans="1:7" customHeight="1" ht="14.1">
      <c r="A90" s="87" t="s">
        <v>977</v>
      </c>
      <c r="B90" s="88" t="s">
        <v>981</v>
      </c>
      <c r="C90" s="89"/>
      <c r="D90" s="90"/>
      <c r="E90" s="91"/>
      <c r="F90" s="92">
        <f>SUM(F89:F84)/2</f>
        <v>14076109.17</v>
      </c>
      <c r="G90" s="65"/>
    </row>
    <row r="91" spans="1:7" customHeight="1" ht="14.1">
      <c r="A91" s="87" t="s">
        <v>977</v>
      </c>
      <c r="B91" s="88" t="s">
        <v>982</v>
      </c>
      <c r="C91" s="89" t="s">
        <v>75</v>
      </c>
      <c r="D91" s="90" t="str">
        <f>hsTTK*100&amp;"%x(VL+NC+M)"</f>
        <v>2.5%x(VL+NC+M)</v>
      </c>
      <c r="E91" s="91"/>
      <c r="F91" s="92">
        <f>F90*hsTTK</f>
        <v>351902.72925</v>
      </c>
      <c r="G91" s="65"/>
    </row>
    <row r="92" spans="1:7" customHeight="1" ht="14.1">
      <c r="A92" s="87" t="s">
        <v>977</v>
      </c>
      <c r="B92" s="88" t="s">
        <v>983</v>
      </c>
      <c r="C92" s="89" t="s">
        <v>62</v>
      </c>
      <c r="D92" s="90" t="s">
        <v>984</v>
      </c>
      <c r="E92" s="91"/>
      <c r="F92" s="92">
        <f>F91+F90</f>
        <v>14428011.89925</v>
      </c>
      <c r="G92" s="65"/>
    </row>
    <row r="93" spans="1:7" customHeight="1" ht="14.1">
      <c r="A93" s="87" t="s">
        <v>977</v>
      </c>
      <c r="B93" s="88" t="s">
        <v>985</v>
      </c>
      <c r="C93" s="89" t="s">
        <v>77</v>
      </c>
      <c r="D93" s="90" t="str">
        <f>hsCPC*100&amp;"%xT"</f>
        <v>6.5%xT</v>
      </c>
      <c r="E93" s="91"/>
      <c r="F93" s="92">
        <f>F92*hsCPC</f>
        <v>937820.77345125</v>
      </c>
      <c r="G93" s="65"/>
    </row>
    <row r="94" spans="1:7" customHeight="1" ht="14.1">
      <c r="A94" s="87" t="s">
        <v>977</v>
      </c>
      <c r="B94" s="88" t="s">
        <v>986</v>
      </c>
      <c r="C94" s="89" t="s">
        <v>79</v>
      </c>
      <c r="D94" s="90" t="str">
        <f>hsTL*100&amp;"%x(T+C)"</f>
        <v>5.5%x(T+C)</v>
      </c>
      <c r="E94" s="91"/>
      <c r="F94" s="92">
        <f>hsTL*(F93+F92)</f>
        <v>845120.79699857</v>
      </c>
      <c r="G94" s="65"/>
    </row>
    <row r="95" spans="1:7" customHeight="1" ht="14.1">
      <c r="A95" s="87" t="s">
        <v>977</v>
      </c>
      <c r="B95" s="88" t="s">
        <v>987</v>
      </c>
      <c r="C95" s="89" t="s">
        <v>81</v>
      </c>
      <c r="D95" s="90" t="s">
        <v>82</v>
      </c>
      <c r="E95" s="91"/>
      <c r="F95" s="92">
        <f>(F94+F93+F92)</f>
        <v>16210953.4697</v>
      </c>
      <c r="G95" s="65"/>
    </row>
    <row r="96" spans="1:7" customHeight="1" ht="14.1">
      <c r="A96" s="87" t="s">
        <v>977</v>
      </c>
      <c r="B96" s="88" t="s">
        <v>988</v>
      </c>
      <c r="C96" s="89" t="s">
        <v>84</v>
      </c>
      <c r="D96" s="90" t="s">
        <v>85</v>
      </c>
      <c r="E96" s="91"/>
      <c r="F96" s="92">
        <f>F95*10/100</f>
        <v>1621095.34697</v>
      </c>
      <c r="G96" s="65"/>
    </row>
    <row r="97" spans="1:7" customHeight="1" ht="14.1">
      <c r="A97" s="87" t="s">
        <v>977</v>
      </c>
      <c r="B97" s="88" t="s">
        <v>989</v>
      </c>
      <c r="C97" s="89" t="s">
        <v>990</v>
      </c>
      <c r="D97" s="90" t="str">
        <f>hsLT*100&amp;"%x(G+GTGT)"</f>
        <v>1%x(G+GTGT)</v>
      </c>
      <c r="E97" s="91"/>
      <c r="F97" s="92">
        <f>hsLT*(F96+F95)</f>
        <v>178320.4881667</v>
      </c>
      <c r="G97" s="65"/>
    </row>
    <row r="98" spans="1:7" customHeight="1" ht="14.1">
      <c r="A98" s="87" t="s">
        <v>977</v>
      </c>
      <c r="B98" s="88" t="s">
        <v>991</v>
      </c>
      <c r="C98" s="89" t="s">
        <v>89</v>
      </c>
      <c r="D98" s="90" t="s">
        <v>992</v>
      </c>
      <c r="E98" s="91"/>
      <c r="F98" s="92">
        <f>(F97+F96+F95)</f>
        <v>18010369.304836</v>
      </c>
      <c r="G98" s="65"/>
    </row>
    <row r="99" spans="1:7" customHeight="1" ht="14.1">
      <c r="A99" s="211" t="s">
        <v>1023</v>
      </c>
      <c r="B99" s="212"/>
      <c r="C99" s="213"/>
      <c r="D99" s="214"/>
      <c r="E99" s="215"/>
      <c r="F99" s="216"/>
      <c r="G99" s="65"/>
    </row>
    <row r="100" spans="1:7" customHeight="1" ht="14.1">
      <c r="A100" s="207" t="s">
        <v>138</v>
      </c>
      <c r="B100" s="208" t="s">
        <v>1024</v>
      </c>
      <c r="C100" s="60"/>
      <c r="D100" s="209"/>
      <c r="E100" s="38"/>
      <c r="F100" s="210"/>
      <c r="G100" s="65"/>
    </row>
    <row r="101" spans="1:7" customHeight="1" ht="14.1">
      <c r="A101" s="207" t="s">
        <v>998</v>
      </c>
      <c r="B101" s="208"/>
      <c r="C101" s="60"/>
      <c r="D101" s="209"/>
      <c r="E101" s="38"/>
      <c r="F101" s="210"/>
      <c r="G101" s="65"/>
    </row>
    <row r="102" spans="1:7" customHeight="1" ht="14.1">
      <c r="A102" s="93" t="s">
        <v>977</v>
      </c>
      <c r="B102" s="94" t="s">
        <v>1025</v>
      </c>
      <c r="C102" s="95"/>
      <c r="D102" s="96"/>
      <c r="E102" s="97"/>
      <c r="F102" s="98"/>
      <c r="G102" s="65"/>
    </row>
    <row r="103" spans="1:7" customHeight="1" ht="14.1">
      <c r="A103" s="87" t="s">
        <v>977</v>
      </c>
      <c r="B103" s="88" t="s">
        <v>1001</v>
      </c>
      <c r="C103" s="89"/>
      <c r="D103" s="90"/>
      <c r="E103" s="91"/>
      <c r="F103" s="92">
        <f>SUM(F104:F109)</f>
        <v>3897.705</v>
      </c>
      <c r="G103" s="65"/>
    </row>
    <row r="104" spans="1:7" customHeight="1" ht="14.1">
      <c r="A104" s="87" t="s">
        <v>1007</v>
      </c>
      <c r="B104" s="88" t="s">
        <v>734</v>
      </c>
      <c r="C104" s="89" t="s">
        <v>583</v>
      </c>
      <c r="D104" s="90">
        <v>0.2</v>
      </c>
      <c r="E104" s="91">
        <f>Table04!E132</f>
        <v>0</v>
      </c>
      <c r="F104" s="92">
        <f>D104*E104</f>
        <v>0</v>
      </c>
      <c r="G104" s="65"/>
    </row>
    <row r="105" spans="1:7" customHeight="1" ht="14.1">
      <c r="A105" s="87" t="s">
        <v>1026</v>
      </c>
      <c r="B105" s="88" t="s">
        <v>630</v>
      </c>
      <c r="C105" s="89" t="s">
        <v>479</v>
      </c>
      <c r="D105" s="90">
        <v>0.07</v>
      </c>
      <c r="E105" s="91">
        <f>Table04!E80</f>
        <v>53030</v>
      </c>
      <c r="F105" s="92">
        <f>D105*E105</f>
        <v>3712.1</v>
      </c>
      <c r="G105" s="65"/>
    </row>
    <row r="106" spans="1:7" customHeight="1" ht="14.1">
      <c r="A106" s="87" t="s">
        <v>1005</v>
      </c>
      <c r="B106" s="88" t="s">
        <v>605</v>
      </c>
      <c r="C106" s="89" t="s">
        <v>479</v>
      </c>
      <c r="D106" s="90">
        <v>1.5</v>
      </c>
      <c r="E106" s="91">
        <f>Table04!E68</f>
        <v>0</v>
      </c>
      <c r="F106" s="92">
        <f>D106*E106</f>
        <v>0</v>
      </c>
      <c r="G106" s="65"/>
    </row>
    <row r="107" spans="1:7" customHeight="1" ht="14.1">
      <c r="A107" s="87" t="s">
        <v>1004</v>
      </c>
      <c r="B107" s="88" t="s">
        <v>598</v>
      </c>
      <c r="C107" s="89" t="s">
        <v>599</v>
      </c>
      <c r="D107" s="90">
        <v>1</v>
      </c>
      <c r="E107" s="91">
        <f>Table04!E65</f>
        <v>0</v>
      </c>
      <c r="F107" s="92">
        <f>D107*E107</f>
        <v>0</v>
      </c>
      <c r="G107" s="65"/>
    </row>
    <row r="108" spans="1:7" customHeight="1" ht="14.1">
      <c r="A108" s="87" t="s">
        <v>1002</v>
      </c>
      <c r="B108" s="88" t="s">
        <v>554</v>
      </c>
      <c r="C108" s="89" t="s">
        <v>479</v>
      </c>
      <c r="D108" s="90">
        <v>0.2</v>
      </c>
      <c r="E108" s="91">
        <f>Table04!E44</f>
        <v>0</v>
      </c>
      <c r="F108" s="92">
        <f>D108*E108</f>
        <v>0</v>
      </c>
      <c r="G108" s="65"/>
    </row>
    <row r="109" spans="1:7" customHeight="1" ht="14.1">
      <c r="A109" s="87" t="s">
        <v>1008</v>
      </c>
      <c r="B109" s="88" t="s">
        <v>1009</v>
      </c>
      <c r="C109" s="89" t="s">
        <v>1010</v>
      </c>
      <c r="D109" s="90">
        <v>5</v>
      </c>
      <c r="E109" s="91">
        <f>SUM(F108:F104)/100</f>
        <v>37.121</v>
      </c>
      <c r="F109" s="92">
        <f>D109*E109</f>
        <v>185.605</v>
      </c>
      <c r="G109" s="65"/>
    </row>
    <row r="110" spans="1:7" customHeight="1" ht="14.1">
      <c r="A110" s="87" t="s">
        <v>977</v>
      </c>
      <c r="B110" s="88" t="s">
        <v>979</v>
      </c>
      <c r="C110" s="89"/>
      <c r="D110" s="90"/>
      <c r="E110" s="91"/>
      <c r="F110" s="92">
        <f>SUM(F111:F111)</f>
        <v>2637292.5</v>
      </c>
      <c r="G110" s="65"/>
    </row>
    <row r="111" spans="1:7" customHeight="1" ht="14.1">
      <c r="A111" s="87" t="s">
        <v>1022</v>
      </c>
      <c r="B111" s="88" t="s">
        <v>811</v>
      </c>
      <c r="C111" s="89" t="s">
        <v>175</v>
      </c>
      <c r="D111" s="90">
        <v>7.5</v>
      </c>
      <c r="E111" s="91">
        <f>Table05!E16</f>
        <v>351639</v>
      </c>
      <c r="F111" s="92">
        <f>D111*E111</f>
        <v>2637292.5</v>
      </c>
      <c r="G111" s="65"/>
    </row>
    <row r="112" spans="1:7" customHeight="1" ht="14.1">
      <c r="A112" s="87" t="s">
        <v>977</v>
      </c>
      <c r="B112" s="88" t="s">
        <v>1012</v>
      </c>
      <c r="C112" s="89"/>
      <c r="D112" s="90"/>
      <c r="E112" s="91"/>
      <c r="F112" s="92">
        <f>SUM(F113:F114)</f>
        <v>640895.1</v>
      </c>
      <c r="G112" s="65"/>
    </row>
    <row r="113" spans="1:7" customHeight="1" ht="14.1">
      <c r="A113" s="87" t="s">
        <v>1027</v>
      </c>
      <c r="B113" s="88" t="s">
        <v>960</v>
      </c>
      <c r="C113" s="89" t="s">
        <v>830</v>
      </c>
      <c r="D113" s="90">
        <v>0.1</v>
      </c>
      <c r="E113" s="91">
        <f>Table06!E72</f>
        <v>0</v>
      </c>
      <c r="F113" s="92">
        <f>D113*E113</f>
        <v>0</v>
      </c>
      <c r="G113" s="65"/>
    </row>
    <row r="114" spans="1:7" customHeight="1" ht="14.1">
      <c r="A114" s="87" t="s">
        <v>1028</v>
      </c>
      <c r="B114" s="88" t="s">
        <v>838</v>
      </c>
      <c r="C114" s="89" t="s">
        <v>830</v>
      </c>
      <c r="D114" s="90">
        <v>0.3</v>
      </c>
      <c r="E114" s="91">
        <f>Table06!E11</f>
        <v>2136317</v>
      </c>
      <c r="F114" s="92">
        <f>D114*E114</f>
        <v>640895.1</v>
      </c>
      <c r="G114" s="65"/>
    </row>
    <row r="115" spans="1:7" customHeight="1" ht="14.1">
      <c r="A115" s="87" t="s">
        <v>977</v>
      </c>
      <c r="B115" s="88" t="s">
        <v>981</v>
      </c>
      <c r="C115" s="89"/>
      <c r="D115" s="90"/>
      <c r="E115" s="91"/>
      <c r="F115" s="92">
        <f>SUM(F114:F103)/2</f>
        <v>3282085.305</v>
      </c>
      <c r="G115" s="65"/>
    </row>
    <row r="116" spans="1:7" customHeight="1" ht="14.1">
      <c r="A116" s="87" t="s">
        <v>977</v>
      </c>
      <c r="B116" s="88" t="s">
        <v>982</v>
      </c>
      <c r="C116" s="89" t="s">
        <v>75</v>
      </c>
      <c r="D116" s="90" t="str">
        <f>hsTTK*100&amp;"%x(VL+NC+M)"</f>
        <v>2.5%x(VL+NC+M)</v>
      </c>
      <c r="E116" s="91"/>
      <c r="F116" s="92">
        <f>F115*hsTTK</f>
        <v>82052.132625</v>
      </c>
      <c r="G116" s="65"/>
    </row>
    <row r="117" spans="1:7" customHeight="1" ht="14.1">
      <c r="A117" s="87" t="s">
        <v>977</v>
      </c>
      <c r="B117" s="88" t="s">
        <v>983</v>
      </c>
      <c r="C117" s="89" t="s">
        <v>62</v>
      </c>
      <c r="D117" s="90" t="s">
        <v>984</v>
      </c>
      <c r="E117" s="91"/>
      <c r="F117" s="92">
        <f>F116+F115</f>
        <v>3364137.437625</v>
      </c>
      <c r="G117" s="65"/>
    </row>
    <row r="118" spans="1:7" customHeight="1" ht="14.1">
      <c r="A118" s="87" t="s">
        <v>977</v>
      </c>
      <c r="B118" s="88" t="s">
        <v>985</v>
      </c>
      <c r="C118" s="89" t="s">
        <v>77</v>
      </c>
      <c r="D118" s="90" t="str">
        <f>hsCPC*100&amp;"%xT"</f>
        <v>6.5%xT</v>
      </c>
      <c r="E118" s="91"/>
      <c r="F118" s="92">
        <f>F117*hsCPC</f>
        <v>218668.93344563</v>
      </c>
      <c r="G118" s="65"/>
    </row>
    <row r="119" spans="1:7" customHeight="1" ht="14.1">
      <c r="A119" s="87" t="s">
        <v>977</v>
      </c>
      <c r="B119" s="88" t="s">
        <v>986</v>
      </c>
      <c r="C119" s="89" t="s">
        <v>79</v>
      </c>
      <c r="D119" s="90" t="str">
        <f>hsTL*100&amp;"%x(T+C)"</f>
        <v>5.5%x(T+C)</v>
      </c>
      <c r="E119" s="91"/>
      <c r="F119" s="92">
        <f>hsTL*(F118+F117)</f>
        <v>197054.35040888</v>
      </c>
      <c r="G119" s="65"/>
    </row>
    <row r="120" spans="1:7" customHeight="1" ht="14.1">
      <c r="A120" s="87" t="s">
        <v>977</v>
      </c>
      <c r="B120" s="88" t="s">
        <v>987</v>
      </c>
      <c r="C120" s="89" t="s">
        <v>81</v>
      </c>
      <c r="D120" s="90" t="s">
        <v>82</v>
      </c>
      <c r="E120" s="91"/>
      <c r="F120" s="92">
        <f>(F119+F118+F117)</f>
        <v>3779860.7214795</v>
      </c>
      <c r="G120" s="65"/>
    </row>
    <row r="121" spans="1:7" customHeight="1" ht="14.1">
      <c r="A121" s="87" t="s">
        <v>977</v>
      </c>
      <c r="B121" s="88" t="s">
        <v>988</v>
      </c>
      <c r="C121" s="89" t="s">
        <v>84</v>
      </c>
      <c r="D121" s="90" t="s">
        <v>85</v>
      </c>
      <c r="E121" s="91"/>
      <c r="F121" s="92">
        <f>F120*10/100</f>
        <v>377986.07214795</v>
      </c>
      <c r="G121" s="65"/>
    </row>
    <row r="122" spans="1:7" customHeight="1" ht="14.1">
      <c r="A122" s="87" t="s">
        <v>977</v>
      </c>
      <c r="B122" s="88" t="s">
        <v>989</v>
      </c>
      <c r="C122" s="89" t="s">
        <v>990</v>
      </c>
      <c r="D122" s="90" t="str">
        <f>hsLT*100&amp;"%x(G+GTGT)"</f>
        <v>1%x(G+GTGT)</v>
      </c>
      <c r="E122" s="91"/>
      <c r="F122" s="92">
        <f>hsLT*(F121+F120)</f>
        <v>41578.467936275</v>
      </c>
      <c r="G122" s="65"/>
    </row>
    <row r="123" spans="1:7" customHeight="1" ht="14.1">
      <c r="A123" s="87" t="s">
        <v>977</v>
      </c>
      <c r="B123" s="88" t="s">
        <v>991</v>
      </c>
      <c r="C123" s="89" t="s">
        <v>89</v>
      </c>
      <c r="D123" s="90" t="s">
        <v>992</v>
      </c>
      <c r="E123" s="91"/>
      <c r="F123" s="92">
        <f>(F122+F121+F120)</f>
        <v>4199425.2615637</v>
      </c>
      <c r="G123" s="65"/>
    </row>
    <row r="124" spans="1:7" customHeight="1" ht="14.1">
      <c r="A124" s="211" t="s">
        <v>1029</v>
      </c>
      <c r="B124" s="212"/>
      <c r="C124" s="213"/>
      <c r="D124" s="214"/>
      <c r="E124" s="215"/>
      <c r="F124" s="216"/>
      <c r="G124" s="65"/>
    </row>
    <row r="125" spans="1:7" customHeight="1" ht="14.1">
      <c r="A125" s="207" t="s">
        <v>141</v>
      </c>
      <c r="B125" s="208" t="s">
        <v>1030</v>
      </c>
      <c r="C125" s="60"/>
      <c r="D125" s="209"/>
      <c r="E125" s="38"/>
      <c r="F125" s="210"/>
      <c r="G125" s="65"/>
    </row>
    <row r="126" spans="1:7" customHeight="1" ht="14.1">
      <c r="A126" s="207" t="s">
        <v>998</v>
      </c>
      <c r="B126" s="208"/>
      <c r="C126" s="60"/>
      <c r="D126" s="209"/>
      <c r="E126" s="38"/>
      <c r="F126" s="210"/>
      <c r="G126" s="65"/>
    </row>
    <row r="127" spans="1:7" customHeight="1" ht="14.1">
      <c r="A127" s="93" t="s">
        <v>977</v>
      </c>
      <c r="B127" s="94" t="s">
        <v>1031</v>
      </c>
      <c r="C127" s="95"/>
      <c r="D127" s="96"/>
      <c r="E127" s="97"/>
      <c r="F127" s="98"/>
      <c r="G127" s="65"/>
    </row>
    <row r="128" spans="1:7" customHeight="1" ht="14.1">
      <c r="A128" s="87" t="s">
        <v>977</v>
      </c>
      <c r="B128" s="88" t="s">
        <v>1001</v>
      </c>
      <c r="C128" s="89"/>
      <c r="D128" s="90"/>
      <c r="E128" s="91"/>
      <c r="F128" s="92">
        <f>SUM(F129:F131)</f>
        <v>0</v>
      </c>
      <c r="G128" s="65"/>
    </row>
    <row r="129" spans="1:7" customHeight="1" ht="14.1">
      <c r="A129" s="87" t="s">
        <v>1005</v>
      </c>
      <c r="B129" s="88" t="s">
        <v>605</v>
      </c>
      <c r="C129" s="89" t="s">
        <v>479</v>
      </c>
      <c r="D129" s="90">
        <v>0.051</v>
      </c>
      <c r="E129" s="91">
        <f>Table04!E68</f>
        <v>0</v>
      </c>
      <c r="F129" s="92">
        <f>D129*E129</f>
        <v>0</v>
      </c>
      <c r="G129" s="65"/>
    </row>
    <row r="130" spans="1:7" customHeight="1" ht="14.1">
      <c r="A130" s="87" t="s">
        <v>1002</v>
      </c>
      <c r="B130" s="88" t="s">
        <v>554</v>
      </c>
      <c r="C130" s="89" t="s">
        <v>479</v>
      </c>
      <c r="D130" s="90">
        <v>0.476</v>
      </c>
      <c r="E130" s="91">
        <f>Table04!E44</f>
        <v>0</v>
      </c>
      <c r="F130" s="92">
        <f>D130*E130</f>
        <v>0</v>
      </c>
      <c r="G130" s="65"/>
    </row>
    <row r="131" spans="1:7" customHeight="1" ht="14.1">
      <c r="A131" s="87" t="s">
        <v>1008</v>
      </c>
      <c r="B131" s="88" t="s">
        <v>1009</v>
      </c>
      <c r="C131" s="89" t="s">
        <v>1010</v>
      </c>
      <c r="D131" s="90">
        <v>5</v>
      </c>
      <c r="E131" s="91">
        <f>SUM(F130:F129)/100</f>
        <v>0</v>
      </c>
      <c r="F131" s="92">
        <f>D131*E131</f>
        <v>0</v>
      </c>
      <c r="G131" s="65"/>
    </row>
    <row r="132" spans="1:7" customHeight="1" ht="14.1">
      <c r="A132" s="87" t="s">
        <v>977</v>
      </c>
      <c r="B132" s="88" t="s">
        <v>979</v>
      </c>
      <c r="C132" s="89"/>
      <c r="D132" s="90"/>
      <c r="E132" s="91"/>
      <c r="F132" s="92">
        <f>SUM(F133:F133)</f>
        <v>202192.425</v>
      </c>
      <c r="G132" s="65"/>
    </row>
    <row r="133" spans="1:7" customHeight="1" ht="14.1">
      <c r="A133" s="87" t="s">
        <v>1022</v>
      </c>
      <c r="B133" s="88" t="s">
        <v>811</v>
      </c>
      <c r="C133" s="89" t="s">
        <v>175</v>
      </c>
      <c r="D133" s="90">
        <v>0.575</v>
      </c>
      <c r="E133" s="91">
        <f>Table05!E16</f>
        <v>351639</v>
      </c>
      <c r="F133" s="92">
        <f>D133*E133</f>
        <v>202192.425</v>
      </c>
      <c r="G133" s="65"/>
    </row>
    <row r="134" spans="1:7" customHeight="1" ht="14.1">
      <c r="A134" s="87" t="s">
        <v>977</v>
      </c>
      <c r="B134" s="88" t="s">
        <v>981</v>
      </c>
      <c r="C134" s="89"/>
      <c r="D134" s="90"/>
      <c r="E134" s="91"/>
      <c r="F134" s="92">
        <f>SUM(F133:F128)/2</f>
        <v>202192.425</v>
      </c>
      <c r="G134" s="65"/>
    </row>
    <row r="135" spans="1:7" customHeight="1" ht="14.1">
      <c r="A135" s="87" t="s">
        <v>977</v>
      </c>
      <c r="B135" s="88" t="s">
        <v>982</v>
      </c>
      <c r="C135" s="89" t="s">
        <v>75</v>
      </c>
      <c r="D135" s="90" t="str">
        <f>hsTTK*100&amp;"%x(VL+NC+M)"</f>
        <v>2.5%x(VL+NC+M)</v>
      </c>
      <c r="E135" s="91"/>
      <c r="F135" s="92">
        <f>F134*hsTTK</f>
        <v>5054.810625</v>
      </c>
      <c r="G135" s="65"/>
    </row>
    <row r="136" spans="1:7" customHeight="1" ht="14.1">
      <c r="A136" s="87" t="s">
        <v>977</v>
      </c>
      <c r="B136" s="88" t="s">
        <v>983</v>
      </c>
      <c r="C136" s="89" t="s">
        <v>62</v>
      </c>
      <c r="D136" s="90" t="s">
        <v>984</v>
      </c>
      <c r="E136" s="91"/>
      <c r="F136" s="92">
        <f>F135+F134</f>
        <v>207247.235625</v>
      </c>
      <c r="G136" s="65"/>
    </row>
    <row r="137" spans="1:7" customHeight="1" ht="14.1">
      <c r="A137" s="87" t="s">
        <v>977</v>
      </c>
      <c r="B137" s="88" t="s">
        <v>985</v>
      </c>
      <c r="C137" s="89" t="s">
        <v>77</v>
      </c>
      <c r="D137" s="90" t="str">
        <f>hsCPC*100&amp;"%xT"</f>
        <v>6.5%xT</v>
      </c>
      <c r="E137" s="91"/>
      <c r="F137" s="92">
        <f>F136*hsCPC</f>
        <v>13471.070315625</v>
      </c>
      <c r="G137" s="65"/>
    </row>
    <row r="138" spans="1:7" customHeight="1" ht="14.1">
      <c r="A138" s="87" t="s">
        <v>977</v>
      </c>
      <c r="B138" s="88" t="s">
        <v>986</v>
      </c>
      <c r="C138" s="89" t="s">
        <v>79</v>
      </c>
      <c r="D138" s="90" t="str">
        <f>hsTL*100&amp;"%x(T+C)"</f>
        <v>5.5%x(T+C)</v>
      </c>
      <c r="E138" s="91"/>
      <c r="F138" s="92">
        <f>hsTL*(F137+F136)</f>
        <v>12139.506826734</v>
      </c>
      <c r="G138" s="65"/>
    </row>
    <row r="139" spans="1:7" customHeight="1" ht="14.1">
      <c r="A139" s="87" t="s">
        <v>977</v>
      </c>
      <c r="B139" s="88" t="s">
        <v>987</v>
      </c>
      <c r="C139" s="89" t="s">
        <v>81</v>
      </c>
      <c r="D139" s="90" t="s">
        <v>82</v>
      </c>
      <c r="E139" s="91"/>
      <c r="F139" s="92">
        <f>(F138+F137+F136)</f>
        <v>232857.81276736</v>
      </c>
      <c r="G139" s="65"/>
    </row>
    <row r="140" spans="1:7" customHeight="1" ht="14.1">
      <c r="A140" s="87" t="s">
        <v>977</v>
      </c>
      <c r="B140" s="88" t="s">
        <v>988</v>
      </c>
      <c r="C140" s="89" t="s">
        <v>84</v>
      </c>
      <c r="D140" s="90" t="s">
        <v>85</v>
      </c>
      <c r="E140" s="91"/>
      <c r="F140" s="92">
        <f>F139*10/100</f>
        <v>23285.781276736</v>
      </c>
      <c r="G140" s="65"/>
    </row>
    <row r="141" spans="1:7" customHeight="1" ht="14.1">
      <c r="A141" s="87" t="s">
        <v>977</v>
      </c>
      <c r="B141" s="88" t="s">
        <v>989</v>
      </c>
      <c r="C141" s="89" t="s">
        <v>990</v>
      </c>
      <c r="D141" s="90" t="str">
        <f>hsLT*100&amp;"%x(G+GTGT)"</f>
        <v>1%x(G+GTGT)</v>
      </c>
      <c r="E141" s="91"/>
      <c r="F141" s="92">
        <f>hsLT*(F140+F139)</f>
        <v>2561.435940441</v>
      </c>
      <c r="G141" s="65"/>
    </row>
    <row r="142" spans="1:7" customHeight="1" ht="14.1">
      <c r="A142" s="87" t="s">
        <v>977</v>
      </c>
      <c r="B142" s="88" t="s">
        <v>991</v>
      </c>
      <c r="C142" s="89" t="s">
        <v>89</v>
      </c>
      <c r="D142" s="90" t="s">
        <v>992</v>
      </c>
      <c r="E142" s="91"/>
      <c r="F142" s="92">
        <f>(F141+F140+F139)</f>
        <v>258705.02998454</v>
      </c>
      <c r="G142" s="65"/>
    </row>
    <row r="143" spans="1:7" customHeight="1" ht="14.1">
      <c r="A143" s="211" t="s">
        <v>1032</v>
      </c>
      <c r="B143" s="212"/>
      <c r="C143" s="213"/>
      <c r="D143" s="214"/>
      <c r="E143" s="215"/>
      <c r="F143" s="216"/>
      <c r="G143" s="65"/>
    </row>
    <row r="144" spans="1:7" customHeight="1" ht="14.1">
      <c r="A144" s="207" t="s">
        <v>145</v>
      </c>
      <c r="B144" s="208" t="s">
        <v>1033</v>
      </c>
      <c r="C144" s="60"/>
      <c r="D144" s="209"/>
      <c r="E144" s="38"/>
      <c r="F144" s="210"/>
      <c r="G144" s="65"/>
    </row>
    <row r="145" spans="1:7" customHeight="1" ht="14.1">
      <c r="A145" s="207" t="s">
        <v>976</v>
      </c>
      <c r="B145" s="208"/>
      <c r="C145" s="60"/>
      <c r="D145" s="209"/>
      <c r="E145" s="38"/>
      <c r="F145" s="210"/>
      <c r="G145" s="65"/>
    </row>
    <row r="146" spans="1:7" customHeight="1" ht="14.1">
      <c r="A146" s="93" t="s">
        <v>977</v>
      </c>
      <c r="B146" s="94" t="s">
        <v>1034</v>
      </c>
      <c r="C146" s="95"/>
      <c r="D146" s="96"/>
      <c r="E146" s="97"/>
      <c r="F146" s="98"/>
      <c r="G146" s="65"/>
    </row>
    <row r="147" spans="1:7" customHeight="1" ht="14.1">
      <c r="A147" s="87" t="s">
        <v>977</v>
      </c>
      <c r="B147" s="88" t="s">
        <v>979</v>
      </c>
      <c r="C147" s="89"/>
      <c r="D147" s="90"/>
      <c r="E147" s="91"/>
      <c r="F147" s="92">
        <f>SUM(F148:F148)</f>
        <v>177230.69</v>
      </c>
      <c r="G147" s="65"/>
    </row>
    <row r="148" spans="1:7" customHeight="1" ht="14.1">
      <c r="A148" s="87" t="s">
        <v>980</v>
      </c>
      <c r="B148" s="88" t="s">
        <v>799</v>
      </c>
      <c r="C148" s="89" t="s">
        <v>175</v>
      </c>
      <c r="D148" s="90">
        <v>0.59</v>
      </c>
      <c r="E148" s="91">
        <f>Table05!E10</f>
        <v>300391</v>
      </c>
      <c r="F148" s="92">
        <f>D148*E148</f>
        <v>177230.69</v>
      </c>
      <c r="G148" s="65"/>
    </row>
    <row r="149" spans="1:7" customHeight="1" ht="14.1">
      <c r="A149" s="87" t="s">
        <v>977</v>
      </c>
      <c r="B149" s="88" t="s">
        <v>981</v>
      </c>
      <c r="C149" s="89"/>
      <c r="D149" s="90"/>
      <c r="E149" s="91"/>
      <c r="F149" s="92">
        <f>SUM(F148:F147)/2</f>
        <v>177230.69</v>
      </c>
      <c r="G149" s="65"/>
    </row>
    <row r="150" spans="1:7" customHeight="1" ht="14.1">
      <c r="A150" s="87" t="s">
        <v>977</v>
      </c>
      <c r="B150" s="88" t="s">
        <v>982</v>
      </c>
      <c r="C150" s="89" t="s">
        <v>75</v>
      </c>
      <c r="D150" s="90" t="str">
        <f>hsTTK*100&amp;"%x(VL+NC+M)"</f>
        <v>2.5%x(VL+NC+M)</v>
      </c>
      <c r="E150" s="91"/>
      <c r="F150" s="92">
        <f>F149*hsTTK</f>
        <v>4430.76725</v>
      </c>
      <c r="G150" s="65"/>
    </row>
    <row r="151" spans="1:7" customHeight="1" ht="14.1">
      <c r="A151" s="87" t="s">
        <v>977</v>
      </c>
      <c r="B151" s="88" t="s">
        <v>983</v>
      </c>
      <c r="C151" s="89" t="s">
        <v>62</v>
      </c>
      <c r="D151" s="90" t="s">
        <v>984</v>
      </c>
      <c r="E151" s="91"/>
      <c r="F151" s="92">
        <f>F150+F149</f>
        <v>181661.45725</v>
      </c>
      <c r="G151" s="65"/>
    </row>
    <row r="152" spans="1:7" customHeight="1" ht="14.1">
      <c r="A152" s="87" t="s">
        <v>977</v>
      </c>
      <c r="B152" s="88" t="s">
        <v>985</v>
      </c>
      <c r="C152" s="89" t="s">
        <v>77</v>
      </c>
      <c r="D152" s="90" t="str">
        <f>hsCPC*100&amp;"%xT"</f>
        <v>6.5%xT</v>
      </c>
      <c r="E152" s="91"/>
      <c r="F152" s="92">
        <f>F151*hsCPC</f>
        <v>11807.99472125</v>
      </c>
      <c r="G152" s="65"/>
    </row>
    <row r="153" spans="1:7" customHeight="1" ht="14.1">
      <c r="A153" s="87" t="s">
        <v>977</v>
      </c>
      <c r="B153" s="88" t="s">
        <v>986</v>
      </c>
      <c r="C153" s="89" t="s">
        <v>79</v>
      </c>
      <c r="D153" s="90" t="str">
        <f>hsTL*100&amp;"%x(T+C)"</f>
        <v>5.5%x(T+C)</v>
      </c>
      <c r="E153" s="91"/>
      <c r="F153" s="92">
        <f>hsTL*(F152+F151)</f>
        <v>10640.819858419</v>
      </c>
      <c r="G153" s="65"/>
    </row>
    <row r="154" spans="1:7" customHeight="1" ht="14.1">
      <c r="A154" s="87" t="s">
        <v>977</v>
      </c>
      <c r="B154" s="88" t="s">
        <v>987</v>
      </c>
      <c r="C154" s="89" t="s">
        <v>81</v>
      </c>
      <c r="D154" s="90" t="s">
        <v>82</v>
      </c>
      <c r="E154" s="91"/>
      <c r="F154" s="92">
        <f>(F153+F152+F151)</f>
        <v>204110.27182967</v>
      </c>
      <c r="G154" s="65"/>
    </row>
    <row r="155" spans="1:7" customHeight="1" ht="14.1">
      <c r="A155" s="87" t="s">
        <v>977</v>
      </c>
      <c r="B155" s="88" t="s">
        <v>988</v>
      </c>
      <c r="C155" s="89" t="s">
        <v>84</v>
      </c>
      <c r="D155" s="90" t="s">
        <v>85</v>
      </c>
      <c r="E155" s="91"/>
      <c r="F155" s="92">
        <f>F154*10/100</f>
        <v>20411.027182967</v>
      </c>
      <c r="G155" s="65"/>
    </row>
    <row r="156" spans="1:7" customHeight="1" ht="14.1">
      <c r="A156" s="87" t="s">
        <v>977</v>
      </c>
      <c r="B156" s="88" t="s">
        <v>989</v>
      </c>
      <c r="C156" s="89" t="s">
        <v>990</v>
      </c>
      <c r="D156" s="90" t="str">
        <f>hsLT*100&amp;"%x(G+GTGT)"</f>
        <v>1%x(G+GTGT)</v>
      </c>
      <c r="E156" s="91"/>
      <c r="F156" s="92">
        <f>hsLT*(F155+F154)</f>
        <v>2245.2129901264</v>
      </c>
      <c r="G156" s="65"/>
    </row>
    <row r="157" spans="1:7" customHeight="1" ht="14.1">
      <c r="A157" s="87" t="s">
        <v>977</v>
      </c>
      <c r="B157" s="88" t="s">
        <v>991</v>
      </c>
      <c r="C157" s="89" t="s">
        <v>89</v>
      </c>
      <c r="D157" s="90" t="s">
        <v>992</v>
      </c>
      <c r="E157" s="91"/>
      <c r="F157" s="92">
        <f>(F156+F155+F154)</f>
        <v>226766.51200276</v>
      </c>
      <c r="G157" s="65"/>
    </row>
    <row r="158" spans="1:7" customHeight="1" ht="14.1">
      <c r="A158" s="211" t="s">
        <v>1035</v>
      </c>
      <c r="B158" s="212"/>
      <c r="C158" s="213"/>
      <c r="D158" s="214"/>
      <c r="E158" s="215"/>
      <c r="F158" s="216"/>
      <c r="G158" s="65"/>
    </row>
    <row r="159" spans="1:7" customHeight="1" ht="14.1">
      <c r="A159" s="207" t="s">
        <v>149</v>
      </c>
      <c r="B159" s="208" t="s">
        <v>1036</v>
      </c>
      <c r="C159" s="60"/>
      <c r="D159" s="209"/>
      <c r="E159" s="38"/>
      <c r="F159" s="210"/>
      <c r="G159" s="65"/>
    </row>
    <row r="160" spans="1:7" customHeight="1" ht="14.1">
      <c r="A160" s="207" t="s">
        <v>976</v>
      </c>
      <c r="B160" s="208"/>
      <c r="C160" s="60"/>
      <c r="D160" s="209"/>
      <c r="E160" s="38"/>
      <c r="F160" s="210"/>
      <c r="G160" s="65"/>
    </row>
    <row r="161" spans="1:7" customHeight="1" ht="14.1">
      <c r="A161" s="93" t="s">
        <v>977</v>
      </c>
      <c r="B161" s="94" t="s">
        <v>1037</v>
      </c>
      <c r="C161" s="95"/>
      <c r="D161" s="96"/>
      <c r="E161" s="97"/>
      <c r="F161" s="98"/>
      <c r="G161" s="65"/>
    </row>
    <row r="162" spans="1:7" customHeight="1" ht="14.1">
      <c r="A162" s="87" t="s">
        <v>977</v>
      </c>
      <c r="B162" s="88" t="s">
        <v>1001</v>
      </c>
      <c r="C162" s="89"/>
      <c r="D162" s="90"/>
      <c r="E162" s="91"/>
      <c r="F162" s="92">
        <f>SUM(F163:F164)</f>
        <v>0</v>
      </c>
      <c r="G162" s="65"/>
    </row>
    <row r="163" spans="1:7" customHeight="1" ht="14.1">
      <c r="A163" s="87" t="s">
        <v>1002</v>
      </c>
      <c r="B163" s="88" t="s">
        <v>554</v>
      </c>
      <c r="C163" s="89" t="s">
        <v>479</v>
      </c>
      <c r="D163" s="90">
        <v>0.36</v>
      </c>
      <c r="E163" s="91">
        <f>Table04!E44</f>
        <v>0</v>
      </c>
      <c r="F163" s="92">
        <f>D163*E163</f>
        <v>0</v>
      </c>
      <c r="G163" s="65"/>
    </row>
    <row r="164" spans="1:7" customHeight="1" ht="14.1">
      <c r="A164" s="87" t="s">
        <v>1005</v>
      </c>
      <c r="B164" s="88" t="s">
        <v>605</v>
      </c>
      <c r="C164" s="89" t="s">
        <v>479</v>
      </c>
      <c r="D164" s="90">
        <v>0.054</v>
      </c>
      <c r="E164" s="91">
        <f>Table04!E68</f>
        <v>0</v>
      </c>
      <c r="F164" s="92">
        <f>D164*E164</f>
        <v>0</v>
      </c>
      <c r="G164" s="65"/>
    </row>
    <row r="165" spans="1:7" customHeight="1" ht="14.1">
      <c r="A165" s="87" t="s">
        <v>977</v>
      </c>
      <c r="B165" s="88" t="s">
        <v>979</v>
      </c>
      <c r="C165" s="89"/>
      <c r="D165" s="90"/>
      <c r="E165" s="91"/>
      <c r="F165" s="92">
        <f>SUM(F166:F166)</f>
        <v>1357326.54</v>
      </c>
      <c r="G165" s="65"/>
    </row>
    <row r="166" spans="1:7" customHeight="1" ht="14.1">
      <c r="A166" s="87" t="s">
        <v>1022</v>
      </c>
      <c r="B166" s="88" t="s">
        <v>811</v>
      </c>
      <c r="C166" s="89" t="s">
        <v>175</v>
      </c>
      <c r="D166" s="90">
        <v>3.86</v>
      </c>
      <c r="E166" s="91">
        <f>Table05!E16</f>
        <v>351639</v>
      </c>
      <c r="F166" s="92">
        <f>D166*E166</f>
        <v>1357326.54</v>
      </c>
      <c r="G166" s="65"/>
    </row>
    <row r="167" spans="1:7" customHeight="1" ht="14.1">
      <c r="A167" s="87" t="s">
        <v>977</v>
      </c>
      <c r="B167" s="88" t="s">
        <v>981</v>
      </c>
      <c r="C167" s="89"/>
      <c r="D167" s="90"/>
      <c r="E167" s="91"/>
      <c r="F167" s="92">
        <f>SUM(F166:F162)/2</f>
        <v>1357326.54</v>
      </c>
      <c r="G167" s="65"/>
    </row>
    <row r="168" spans="1:7" customHeight="1" ht="14.1">
      <c r="A168" s="87" t="s">
        <v>977</v>
      </c>
      <c r="B168" s="88" t="s">
        <v>982</v>
      </c>
      <c r="C168" s="89" t="s">
        <v>75</v>
      </c>
      <c r="D168" s="90" t="str">
        <f>hsTTK*100&amp;"%x(VL+NC+M)"</f>
        <v>2.5%x(VL+NC+M)</v>
      </c>
      <c r="E168" s="91"/>
      <c r="F168" s="92">
        <f>F167*hsTTK</f>
        <v>33933.1635</v>
      </c>
      <c r="G168" s="65"/>
    </row>
    <row r="169" spans="1:7" customHeight="1" ht="14.1">
      <c r="A169" s="87" t="s">
        <v>977</v>
      </c>
      <c r="B169" s="88" t="s">
        <v>983</v>
      </c>
      <c r="C169" s="89" t="s">
        <v>62</v>
      </c>
      <c r="D169" s="90" t="s">
        <v>984</v>
      </c>
      <c r="E169" s="91"/>
      <c r="F169" s="92">
        <f>F168+F167</f>
        <v>1391259.7035</v>
      </c>
      <c r="G169" s="65"/>
    </row>
    <row r="170" spans="1:7" customHeight="1" ht="14.1">
      <c r="A170" s="87" t="s">
        <v>977</v>
      </c>
      <c r="B170" s="88" t="s">
        <v>985</v>
      </c>
      <c r="C170" s="89" t="s">
        <v>77</v>
      </c>
      <c r="D170" s="90" t="str">
        <f>hsCPC*100&amp;"%xT"</f>
        <v>6.5%xT</v>
      </c>
      <c r="E170" s="91"/>
      <c r="F170" s="92">
        <f>F169*hsCPC</f>
        <v>90431.8807275</v>
      </c>
      <c r="G170" s="65"/>
    </row>
    <row r="171" spans="1:7" customHeight="1" ht="14.1">
      <c r="A171" s="87" t="s">
        <v>977</v>
      </c>
      <c r="B171" s="88" t="s">
        <v>986</v>
      </c>
      <c r="C171" s="89" t="s">
        <v>79</v>
      </c>
      <c r="D171" s="90" t="str">
        <f>hsTL*100&amp;"%x(T+C)"</f>
        <v>5.5%x(T+C)</v>
      </c>
      <c r="E171" s="91"/>
      <c r="F171" s="92">
        <f>hsTL*(F170+F169)</f>
        <v>81493.037132513</v>
      </c>
      <c r="G171" s="65"/>
    </row>
    <row r="172" spans="1:7" customHeight="1" ht="14.1">
      <c r="A172" s="87" t="s">
        <v>977</v>
      </c>
      <c r="B172" s="88" t="s">
        <v>987</v>
      </c>
      <c r="C172" s="89" t="s">
        <v>81</v>
      </c>
      <c r="D172" s="90" t="s">
        <v>82</v>
      </c>
      <c r="E172" s="91"/>
      <c r="F172" s="92">
        <f>(F171+F170+F169)</f>
        <v>1563184.62136</v>
      </c>
      <c r="G172" s="65"/>
    </row>
    <row r="173" spans="1:7" customHeight="1" ht="14.1">
      <c r="A173" s="87" t="s">
        <v>977</v>
      </c>
      <c r="B173" s="88" t="s">
        <v>988</v>
      </c>
      <c r="C173" s="89" t="s">
        <v>84</v>
      </c>
      <c r="D173" s="90" t="s">
        <v>85</v>
      </c>
      <c r="E173" s="91"/>
      <c r="F173" s="92">
        <f>F172*10/100</f>
        <v>156318.462136</v>
      </c>
      <c r="G173" s="65"/>
    </row>
    <row r="174" spans="1:7" customHeight="1" ht="14.1">
      <c r="A174" s="87" t="s">
        <v>977</v>
      </c>
      <c r="B174" s="88" t="s">
        <v>989</v>
      </c>
      <c r="C174" s="89" t="s">
        <v>990</v>
      </c>
      <c r="D174" s="90" t="str">
        <f>hsLT*100&amp;"%x(G+GTGT)"</f>
        <v>1%x(G+GTGT)</v>
      </c>
      <c r="E174" s="91"/>
      <c r="F174" s="92">
        <f>hsLT*(F173+F172)</f>
        <v>17195.03083496</v>
      </c>
      <c r="G174" s="65"/>
    </row>
    <row r="175" spans="1:7" customHeight="1" ht="14.1">
      <c r="A175" s="87" t="s">
        <v>977</v>
      </c>
      <c r="B175" s="88" t="s">
        <v>991</v>
      </c>
      <c r="C175" s="89" t="s">
        <v>89</v>
      </c>
      <c r="D175" s="90" t="s">
        <v>992</v>
      </c>
      <c r="E175" s="91"/>
      <c r="F175" s="92">
        <f>(F174+F173+F172)</f>
        <v>1736698.114331</v>
      </c>
      <c r="G175" s="65"/>
    </row>
    <row r="176" spans="1:7" customHeight="1" ht="14.1">
      <c r="A176" s="211" t="s">
        <v>1038</v>
      </c>
      <c r="B176" s="212"/>
      <c r="C176" s="213"/>
      <c r="D176" s="214"/>
      <c r="E176" s="215"/>
      <c r="F176" s="216"/>
      <c r="G176" s="65"/>
    </row>
    <row r="177" spans="1:7" customHeight="1" ht="14.1">
      <c r="A177" s="207" t="s">
        <v>153</v>
      </c>
      <c r="B177" s="208" t="s">
        <v>1039</v>
      </c>
      <c r="C177" s="60"/>
      <c r="D177" s="209"/>
      <c r="E177" s="38"/>
      <c r="F177" s="210"/>
      <c r="G177" s="65"/>
    </row>
    <row r="178" spans="1:7" customHeight="1" ht="14.1">
      <c r="A178" s="207" t="s">
        <v>976</v>
      </c>
      <c r="B178" s="208"/>
      <c r="C178" s="60"/>
      <c r="D178" s="209"/>
      <c r="E178" s="38"/>
      <c r="F178" s="210"/>
      <c r="G178" s="65"/>
    </row>
    <row r="179" spans="1:7" customHeight="1" ht="14.1">
      <c r="A179" s="93" t="s">
        <v>977</v>
      </c>
      <c r="B179" s="94" t="s">
        <v>978</v>
      </c>
      <c r="C179" s="95"/>
      <c r="D179" s="96"/>
      <c r="E179" s="97"/>
      <c r="F179" s="98"/>
      <c r="G179" s="65"/>
    </row>
    <row r="180" spans="1:7" customHeight="1" ht="14.1">
      <c r="A180" s="87" t="s">
        <v>977</v>
      </c>
      <c r="B180" s="88" t="s">
        <v>979</v>
      </c>
      <c r="C180" s="89"/>
      <c r="D180" s="90"/>
      <c r="E180" s="91"/>
      <c r="F180" s="92">
        <f>SUM(F181:F181)</f>
        <v>850106.53</v>
      </c>
      <c r="G180" s="65"/>
    </row>
    <row r="181" spans="1:7" customHeight="1" ht="14.1">
      <c r="A181" s="87" t="s">
        <v>980</v>
      </c>
      <c r="B181" s="88" t="s">
        <v>799</v>
      </c>
      <c r="C181" s="89" t="s">
        <v>175</v>
      </c>
      <c r="D181" s="90">
        <v>2.83</v>
      </c>
      <c r="E181" s="91">
        <f>Table05!E10</f>
        <v>300391</v>
      </c>
      <c r="F181" s="92">
        <f>D181*E181</f>
        <v>850106.53</v>
      </c>
      <c r="G181" s="65"/>
    </row>
    <row r="182" spans="1:7" customHeight="1" ht="14.1">
      <c r="A182" s="87" t="s">
        <v>977</v>
      </c>
      <c r="B182" s="88" t="s">
        <v>981</v>
      </c>
      <c r="C182" s="89"/>
      <c r="D182" s="90"/>
      <c r="E182" s="91"/>
      <c r="F182" s="92">
        <f>SUM(F181:F180)/2</f>
        <v>850106.53</v>
      </c>
      <c r="G182" s="65"/>
    </row>
    <row r="183" spans="1:7" customHeight="1" ht="14.1">
      <c r="A183" s="87" t="s">
        <v>977</v>
      </c>
      <c r="B183" s="88" t="s">
        <v>982</v>
      </c>
      <c r="C183" s="89" t="s">
        <v>75</v>
      </c>
      <c r="D183" s="90" t="str">
        <f>hsTTK*100&amp;"%x(VL+NC+M)"</f>
        <v>2.5%x(VL+NC+M)</v>
      </c>
      <c r="E183" s="91"/>
      <c r="F183" s="92">
        <f>F182*hsTTK</f>
        <v>21252.66325</v>
      </c>
      <c r="G183" s="65"/>
    </row>
    <row r="184" spans="1:7" customHeight="1" ht="14.1">
      <c r="A184" s="87" t="s">
        <v>977</v>
      </c>
      <c r="B184" s="88" t="s">
        <v>983</v>
      </c>
      <c r="C184" s="89" t="s">
        <v>62</v>
      </c>
      <c r="D184" s="90" t="s">
        <v>984</v>
      </c>
      <c r="E184" s="91"/>
      <c r="F184" s="92">
        <f>F183+F182</f>
        <v>871359.19325</v>
      </c>
      <c r="G184" s="65"/>
    </row>
    <row r="185" spans="1:7" customHeight="1" ht="14.1">
      <c r="A185" s="87" t="s">
        <v>977</v>
      </c>
      <c r="B185" s="88" t="s">
        <v>985</v>
      </c>
      <c r="C185" s="89" t="s">
        <v>77</v>
      </c>
      <c r="D185" s="90" t="str">
        <f>hsCPC*100&amp;"%xT"</f>
        <v>6.5%xT</v>
      </c>
      <c r="E185" s="91"/>
      <c r="F185" s="92">
        <f>F184*hsCPC</f>
        <v>56638.34756125</v>
      </c>
      <c r="G185" s="65"/>
    </row>
    <row r="186" spans="1:7" customHeight="1" ht="14.1">
      <c r="A186" s="87" t="s">
        <v>977</v>
      </c>
      <c r="B186" s="88" t="s">
        <v>986</v>
      </c>
      <c r="C186" s="89" t="s">
        <v>79</v>
      </c>
      <c r="D186" s="90" t="str">
        <f>hsTL*100&amp;"%x(T+C)"</f>
        <v>5.5%x(T+C)</v>
      </c>
      <c r="E186" s="91"/>
      <c r="F186" s="92">
        <f>hsTL*(F185+F184)</f>
        <v>51039.864744619</v>
      </c>
      <c r="G186" s="65"/>
    </row>
    <row r="187" spans="1:7" customHeight="1" ht="14.1">
      <c r="A187" s="87" t="s">
        <v>977</v>
      </c>
      <c r="B187" s="88" t="s">
        <v>987</v>
      </c>
      <c r="C187" s="89" t="s">
        <v>81</v>
      </c>
      <c r="D187" s="90" t="s">
        <v>82</v>
      </c>
      <c r="E187" s="91"/>
      <c r="F187" s="92">
        <f>(F186+F185+F184)</f>
        <v>979037.40555587</v>
      </c>
      <c r="G187" s="65"/>
    </row>
    <row r="188" spans="1:7" customHeight="1" ht="14.1">
      <c r="A188" s="87" t="s">
        <v>977</v>
      </c>
      <c r="B188" s="88" t="s">
        <v>988</v>
      </c>
      <c r="C188" s="89" t="s">
        <v>84</v>
      </c>
      <c r="D188" s="90" t="s">
        <v>85</v>
      </c>
      <c r="E188" s="91"/>
      <c r="F188" s="92">
        <f>F187*10/100</f>
        <v>97903.740555587</v>
      </c>
      <c r="G188" s="65"/>
    </row>
    <row r="189" spans="1:7" customHeight="1" ht="14.1">
      <c r="A189" s="87" t="s">
        <v>977</v>
      </c>
      <c r="B189" s="88" t="s">
        <v>989</v>
      </c>
      <c r="C189" s="89" t="s">
        <v>990</v>
      </c>
      <c r="D189" s="90" t="str">
        <f>hsLT*100&amp;"%x(G+GTGT)"</f>
        <v>1%x(G+GTGT)</v>
      </c>
      <c r="E189" s="91"/>
      <c r="F189" s="92">
        <f>hsLT*(F188+F187)</f>
        <v>10769.411461115</v>
      </c>
      <c r="G189" s="65"/>
    </row>
    <row r="190" spans="1:7" customHeight="1" ht="14.1">
      <c r="A190" s="87" t="s">
        <v>977</v>
      </c>
      <c r="B190" s="88" t="s">
        <v>991</v>
      </c>
      <c r="C190" s="89" t="s">
        <v>89</v>
      </c>
      <c r="D190" s="90" t="s">
        <v>992</v>
      </c>
      <c r="E190" s="91"/>
      <c r="F190" s="92">
        <f>(F189+F188+F187)</f>
        <v>1087710.5575726</v>
      </c>
      <c r="G190" s="65"/>
    </row>
    <row r="191" spans="1:7" customHeight="1" ht="14.1">
      <c r="A191" s="211" t="s">
        <v>1040</v>
      </c>
      <c r="B191" s="212"/>
      <c r="C191" s="213"/>
      <c r="D191" s="214"/>
      <c r="E191" s="215"/>
      <c r="F191" s="216"/>
      <c r="G191" s="65"/>
    </row>
    <row r="192" spans="1:7" customHeight="1" ht="14.1">
      <c r="A192" s="207" t="s">
        <v>156</v>
      </c>
      <c r="B192" s="208" t="s">
        <v>1041</v>
      </c>
      <c r="C192" s="60"/>
      <c r="D192" s="209"/>
      <c r="E192" s="38"/>
      <c r="F192" s="210"/>
      <c r="G192" s="65"/>
    </row>
    <row r="193" spans="1:7" customHeight="1" ht="14.1">
      <c r="A193" s="207" t="s">
        <v>976</v>
      </c>
      <c r="B193" s="208"/>
      <c r="C193" s="60"/>
      <c r="D193" s="209"/>
      <c r="E193" s="38"/>
      <c r="F193" s="210"/>
      <c r="G193" s="65"/>
    </row>
    <row r="194" spans="1:7" customHeight="1" ht="14.1">
      <c r="A194" s="93" t="s">
        <v>977</v>
      </c>
      <c r="B194" s="94" t="s">
        <v>1042</v>
      </c>
      <c r="C194" s="95"/>
      <c r="D194" s="96"/>
      <c r="E194" s="97"/>
      <c r="F194" s="98"/>
      <c r="G194" s="65"/>
    </row>
    <row r="195" spans="1:7" customHeight="1" ht="14.1">
      <c r="A195" s="87" t="s">
        <v>977</v>
      </c>
      <c r="B195" s="88" t="s">
        <v>979</v>
      </c>
      <c r="C195" s="89"/>
      <c r="D195" s="90"/>
      <c r="E195" s="91"/>
      <c r="F195" s="92">
        <f>SUM(F196:F196)</f>
        <v>2018627.52</v>
      </c>
      <c r="G195" s="65"/>
    </row>
    <row r="196" spans="1:7" customHeight="1" ht="14.1">
      <c r="A196" s="87" t="s">
        <v>980</v>
      </c>
      <c r="B196" s="88" t="s">
        <v>799</v>
      </c>
      <c r="C196" s="89" t="s">
        <v>175</v>
      </c>
      <c r="D196" s="90">
        <v>6.72</v>
      </c>
      <c r="E196" s="91">
        <f>Table05!E10</f>
        <v>300391</v>
      </c>
      <c r="F196" s="92">
        <f>D196*E196</f>
        <v>2018627.52</v>
      </c>
      <c r="G196" s="65"/>
    </row>
    <row r="197" spans="1:7" customHeight="1" ht="14.1">
      <c r="A197" s="87" t="s">
        <v>977</v>
      </c>
      <c r="B197" s="88" t="s">
        <v>1012</v>
      </c>
      <c r="C197" s="89"/>
      <c r="D197" s="90"/>
      <c r="E197" s="91"/>
      <c r="F197" s="92">
        <f>SUM(F198:F198)</f>
        <v>1187265.336</v>
      </c>
      <c r="G197" s="65"/>
    </row>
    <row r="198" spans="1:7" customHeight="1" ht="14.1">
      <c r="A198" s="87" t="s">
        <v>1043</v>
      </c>
      <c r="B198" s="88" t="s">
        <v>934</v>
      </c>
      <c r="C198" s="89" t="s">
        <v>830</v>
      </c>
      <c r="D198" s="90">
        <v>0.276</v>
      </c>
      <c r="E198" s="91">
        <f>Table06!E59</f>
        <v>4301686</v>
      </c>
      <c r="F198" s="92">
        <f>D198*E198</f>
        <v>1187265.336</v>
      </c>
      <c r="G198" s="65"/>
    </row>
    <row r="199" spans="1:7" customHeight="1" ht="14.1">
      <c r="A199" s="87" t="s">
        <v>977</v>
      </c>
      <c r="B199" s="88" t="s">
        <v>981</v>
      </c>
      <c r="C199" s="89"/>
      <c r="D199" s="90"/>
      <c r="E199" s="91"/>
      <c r="F199" s="92">
        <f>SUM(F198:F195)/2</f>
        <v>3205892.856</v>
      </c>
      <c r="G199" s="65"/>
    </row>
    <row r="200" spans="1:7" customHeight="1" ht="14.1">
      <c r="A200" s="87" t="s">
        <v>977</v>
      </c>
      <c r="B200" s="88" t="s">
        <v>982</v>
      </c>
      <c r="C200" s="89" t="s">
        <v>75</v>
      </c>
      <c r="D200" s="90" t="str">
        <f>hsTTK*100&amp;"%x(VL+NC+M)"</f>
        <v>2.5%x(VL+NC+M)</v>
      </c>
      <c r="E200" s="91"/>
      <c r="F200" s="92">
        <f>F199*hsTTK</f>
        <v>80147.3214</v>
      </c>
      <c r="G200" s="65"/>
    </row>
    <row r="201" spans="1:7" customHeight="1" ht="14.1">
      <c r="A201" s="87" t="s">
        <v>977</v>
      </c>
      <c r="B201" s="88" t="s">
        <v>983</v>
      </c>
      <c r="C201" s="89" t="s">
        <v>62</v>
      </c>
      <c r="D201" s="90" t="s">
        <v>984</v>
      </c>
      <c r="E201" s="91"/>
      <c r="F201" s="92">
        <f>F200+F199</f>
        <v>3286040.1774</v>
      </c>
      <c r="G201" s="65"/>
    </row>
    <row r="202" spans="1:7" customHeight="1" ht="14.1">
      <c r="A202" s="87" t="s">
        <v>977</v>
      </c>
      <c r="B202" s="88" t="s">
        <v>985</v>
      </c>
      <c r="C202" s="89" t="s">
        <v>77</v>
      </c>
      <c r="D202" s="90" t="str">
        <f>hsCPC*100&amp;"%xT"</f>
        <v>6.5%xT</v>
      </c>
      <c r="E202" s="91"/>
      <c r="F202" s="92">
        <f>F201*hsCPC</f>
        <v>213592.611531</v>
      </c>
      <c r="G202" s="65"/>
    </row>
    <row r="203" spans="1:7" customHeight="1" ht="14.1">
      <c r="A203" s="87" t="s">
        <v>977</v>
      </c>
      <c r="B203" s="88" t="s">
        <v>986</v>
      </c>
      <c r="C203" s="89" t="s">
        <v>79</v>
      </c>
      <c r="D203" s="90" t="str">
        <f>hsTL*100&amp;"%x(T+C)"</f>
        <v>5.5%x(T+C)</v>
      </c>
      <c r="E203" s="91"/>
      <c r="F203" s="92">
        <f>hsTL*(F202+F201)</f>
        <v>192479.80339121</v>
      </c>
      <c r="G203" s="65"/>
    </row>
    <row r="204" spans="1:7" customHeight="1" ht="14.1">
      <c r="A204" s="87" t="s">
        <v>977</v>
      </c>
      <c r="B204" s="88" t="s">
        <v>987</v>
      </c>
      <c r="C204" s="89" t="s">
        <v>81</v>
      </c>
      <c r="D204" s="90" t="s">
        <v>82</v>
      </c>
      <c r="E204" s="91"/>
      <c r="F204" s="92">
        <f>(F203+F202+F201)</f>
        <v>3692112.5923222</v>
      </c>
      <c r="G204" s="65"/>
    </row>
    <row r="205" spans="1:7" customHeight="1" ht="14.1">
      <c r="A205" s="87" t="s">
        <v>977</v>
      </c>
      <c r="B205" s="88" t="s">
        <v>988</v>
      </c>
      <c r="C205" s="89" t="s">
        <v>84</v>
      </c>
      <c r="D205" s="90" t="s">
        <v>85</v>
      </c>
      <c r="E205" s="91"/>
      <c r="F205" s="92">
        <f>F204*10/100</f>
        <v>369211.25923222</v>
      </c>
      <c r="G205" s="65"/>
    </row>
    <row r="206" spans="1:7" customHeight="1" ht="14.1">
      <c r="A206" s="87" t="s">
        <v>977</v>
      </c>
      <c r="B206" s="88" t="s">
        <v>989</v>
      </c>
      <c r="C206" s="89" t="s">
        <v>990</v>
      </c>
      <c r="D206" s="90" t="str">
        <f>hsLT*100&amp;"%x(G+GTGT)"</f>
        <v>1%x(G+GTGT)</v>
      </c>
      <c r="E206" s="91"/>
      <c r="F206" s="92">
        <f>hsLT*(F205+F204)</f>
        <v>40613.238515544</v>
      </c>
      <c r="G206" s="65"/>
    </row>
    <row r="207" spans="1:7" customHeight="1" ht="14.1">
      <c r="A207" s="87" t="s">
        <v>977</v>
      </c>
      <c r="B207" s="88" t="s">
        <v>991</v>
      </c>
      <c r="C207" s="89" t="s">
        <v>89</v>
      </c>
      <c r="D207" s="90" t="s">
        <v>992</v>
      </c>
      <c r="E207" s="91"/>
      <c r="F207" s="92">
        <f>(F206+F205+F204)</f>
        <v>4101937.09007</v>
      </c>
      <c r="G207" s="65"/>
    </row>
    <row r="208" spans="1:7" customHeight="1" ht="14.1">
      <c r="A208" s="211" t="s">
        <v>1044</v>
      </c>
      <c r="B208" s="212"/>
      <c r="C208" s="213"/>
      <c r="D208" s="214"/>
      <c r="E208" s="215"/>
      <c r="F208" s="216"/>
      <c r="G208" s="65"/>
    </row>
    <row r="209" spans="1:7" customHeight="1" ht="14.1">
      <c r="A209" s="207" t="s">
        <v>160</v>
      </c>
      <c r="B209" s="208" t="s">
        <v>1045</v>
      </c>
      <c r="C209" s="60"/>
      <c r="D209" s="209"/>
      <c r="E209" s="38"/>
      <c r="F209" s="210"/>
      <c r="G209" s="65"/>
    </row>
    <row r="210" spans="1:7" customHeight="1" ht="14.1">
      <c r="A210" s="207" t="s">
        <v>976</v>
      </c>
      <c r="B210" s="208"/>
      <c r="C210" s="60"/>
      <c r="D210" s="209"/>
      <c r="E210" s="38"/>
      <c r="F210" s="210"/>
      <c r="G210" s="65"/>
    </row>
    <row r="211" spans="1:7" customHeight="1" ht="14.1">
      <c r="A211" s="93" t="s">
        <v>977</v>
      </c>
      <c r="B211" s="94" t="s">
        <v>1046</v>
      </c>
      <c r="C211" s="95"/>
      <c r="D211" s="96"/>
      <c r="E211" s="97"/>
      <c r="F211" s="98"/>
      <c r="G211" s="65"/>
    </row>
    <row r="212" spans="1:7" customHeight="1" ht="14.1">
      <c r="A212" s="87" t="s">
        <v>977</v>
      </c>
      <c r="B212" s="88" t="s">
        <v>1001</v>
      </c>
      <c r="C212" s="89"/>
      <c r="D212" s="90"/>
      <c r="E212" s="91"/>
      <c r="F212" s="92">
        <f>SUM(F213:F214)</f>
        <v>0</v>
      </c>
      <c r="G212" s="65"/>
    </row>
    <row r="213" spans="1:7" customHeight="1" ht="14.1">
      <c r="A213" s="87" t="s">
        <v>1002</v>
      </c>
      <c r="B213" s="88" t="s">
        <v>554</v>
      </c>
      <c r="C213" s="89" t="s">
        <v>479</v>
      </c>
      <c r="D213" s="90">
        <v>0.24</v>
      </c>
      <c r="E213" s="91">
        <f>Table04!E44</f>
        <v>0</v>
      </c>
      <c r="F213" s="92">
        <f>D213*E213</f>
        <v>0</v>
      </c>
      <c r="G213" s="65"/>
    </row>
    <row r="214" spans="1:7" customHeight="1" ht="14.1">
      <c r="A214" s="87" t="s">
        <v>1005</v>
      </c>
      <c r="B214" s="88" t="s">
        <v>605</v>
      </c>
      <c r="C214" s="89" t="s">
        <v>479</v>
      </c>
      <c r="D214" s="90">
        <v>0.04</v>
      </c>
      <c r="E214" s="91">
        <f>Table04!E68</f>
        <v>0</v>
      </c>
      <c r="F214" s="92">
        <f>D214*E214</f>
        <v>0</v>
      </c>
      <c r="G214" s="65"/>
    </row>
    <row r="215" spans="1:7" customHeight="1" ht="14.1">
      <c r="A215" s="87" t="s">
        <v>977</v>
      </c>
      <c r="B215" s="88" t="s">
        <v>979</v>
      </c>
      <c r="C215" s="89"/>
      <c r="D215" s="90"/>
      <c r="E215" s="91"/>
      <c r="F215" s="92">
        <f>SUM(F216:F216)</f>
        <v>269707.113</v>
      </c>
      <c r="G215" s="65"/>
    </row>
    <row r="216" spans="1:7" customHeight="1" ht="14.1">
      <c r="A216" s="87" t="s">
        <v>1022</v>
      </c>
      <c r="B216" s="88" t="s">
        <v>811</v>
      </c>
      <c r="C216" s="89" t="s">
        <v>175</v>
      </c>
      <c r="D216" s="90">
        <v>0.767</v>
      </c>
      <c r="E216" s="91">
        <f>Table05!E16</f>
        <v>351639</v>
      </c>
      <c r="F216" s="92">
        <f>D216*E216</f>
        <v>269707.113</v>
      </c>
      <c r="G216" s="65"/>
    </row>
    <row r="217" spans="1:7" customHeight="1" ht="14.1">
      <c r="A217" s="87" t="s">
        <v>977</v>
      </c>
      <c r="B217" s="88" t="s">
        <v>981</v>
      </c>
      <c r="C217" s="89"/>
      <c r="D217" s="90"/>
      <c r="E217" s="91"/>
      <c r="F217" s="92">
        <f>SUM(F216:F212)/2</f>
        <v>269707.113</v>
      </c>
      <c r="G217" s="65"/>
    </row>
    <row r="218" spans="1:7" customHeight="1" ht="14.1">
      <c r="A218" s="87" t="s">
        <v>977</v>
      </c>
      <c r="B218" s="88" t="s">
        <v>982</v>
      </c>
      <c r="C218" s="89" t="s">
        <v>75</v>
      </c>
      <c r="D218" s="90" t="str">
        <f>hsTTK*100&amp;"%x(VL+NC+M)"</f>
        <v>2.5%x(VL+NC+M)</v>
      </c>
      <c r="E218" s="91"/>
      <c r="F218" s="92">
        <f>F217*hsTTK</f>
        <v>6742.677825</v>
      </c>
      <c r="G218" s="65"/>
    </row>
    <row r="219" spans="1:7" customHeight="1" ht="14.1">
      <c r="A219" s="87" t="s">
        <v>977</v>
      </c>
      <c r="B219" s="88" t="s">
        <v>983</v>
      </c>
      <c r="C219" s="89" t="s">
        <v>62</v>
      </c>
      <c r="D219" s="90" t="s">
        <v>984</v>
      </c>
      <c r="E219" s="91"/>
      <c r="F219" s="92">
        <f>F218+F217</f>
        <v>276449.790825</v>
      </c>
      <c r="G219" s="65"/>
    </row>
    <row r="220" spans="1:7" customHeight="1" ht="14.1">
      <c r="A220" s="87" t="s">
        <v>977</v>
      </c>
      <c r="B220" s="88" t="s">
        <v>985</v>
      </c>
      <c r="C220" s="89" t="s">
        <v>77</v>
      </c>
      <c r="D220" s="90" t="str">
        <f>hsCPC*100&amp;"%xT"</f>
        <v>6.5%xT</v>
      </c>
      <c r="E220" s="91"/>
      <c r="F220" s="92">
        <f>F219*hsCPC</f>
        <v>17969.236403625</v>
      </c>
      <c r="G220" s="65"/>
    </row>
    <row r="221" spans="1:7" customHeight="1" ht="14.1">
      <c r="A221" s="87" t="s">
        <v>977</v>
      </c>
      <c r="B221" s="88" t="s">
        <v>986</v>
      </c>
      <c r="C221" s="89" t="s">
        <v>79</v>
      </c>
      <c r="D221" s="90" t="str">
        <f>hsTL*100&amp;"%x(T+C)"</f>
        <v>5.5%x(T+C)</v>
      </c>
      <c r="E221" s="91"/>
      <c r="F221" s="92">
        <f>hsTL*(F220+F219)</f>
        <v>16193.046497574</v>
      </c>
      <c r="G221" s="65"/>
    </row>
    <row r="222" spans="1:7" customHeight="1" ht="14.1">
      <c r="A222" s="87" t="s">
        <v>977</v>
      </c>
      <c r="B222" s="88" t="s">
        <v>987</v>
      </c>
      <c r="C222" s="89" t="s">
        <v>81</v>
      </c>
      <c r="D222" s="90" t="s">
        <v>82</v>
      </c>
      <c r="E222" s="91"/>
      <c r="F222" s="92">
        <f>(F221+F220+F219)</f>
        <v>310612.0737262</v>
      </c>
      <c r="G222" s="65"/>
    </row>
    <row r="223" spans="1:7" customHeight="1" ht="14.1">
      <c r="A223" s="87" t="s">
        <v>977</v>
      </c>
      <c r="B223" s="88" t="s">
        <v>988</v>
      </c>
      <c r="C223" s="89" t="s">
        <v>84</v>
      </c>
      <c r="D223" s="90" t="s">
        <v>85</v>
      </c>
      <c r="E223" s="91"/>
      <c r="F223" s="92">
        <f>F222*10/100</f>
        <v>31061.20737262</v>
      </c>
      <c r="G223" s="65"/>
    </row>
    <row r="224" spans="1:7" customHeight="1" ht="14.1">
      <c r="A224" s="87" t="s">
        <v>977</v>
      </c>
      <c r="B224" s="88" t="s">
        <v>989</v>
      </c>
      <c r="C224" s="89" t="s">
        <v>990</v>
      </c>
      <c r="D224" s="90" t="str">
        <f>hsLT*100&amp;"%x(G+GTGT)"</f>
        <v>1%x(G+GTGT)</v>
      </c>
      <c r="E224" s="91"/>
      <c r="F224" s="92">
        <f>hsLT*(F223+F222)</f>
        <v>3416.7328109882</v>
      </c>
      <c r="G224" s="65"/>
    </row>
    <row r="225" spans="1:7" customHeight="1" ht="14.1">
      <c r="A225" s="87" t="s">
        <v>977</v>
      </c>
      <c r="B225" s="88" t="s">
        <v>991</v>
      </c>
      <c r="C225" s="89" t="s">
        <v>89</v>
      </c>
      <c r="D225" s="90" t="s">
        <v>992</v>
      </c>
      <c r="E225" s="91"/>
      <c r="F225" s="92">
        <f>(F224+F223+F222)</f>
        <v>345090.01390981</v>
      </c>
      <c r="G225" s="65"/>
    </row>
    <row r="226" spans="1:7" customHeight="1" ht="14.1">
      <c r="A226" s="211" t="s">
        <v>1047</v>
      </c>
      <c r="B226" s="212"/>
      <c r="C226" s="213"/>
      <c r="D226" s="214"/>
      <c r="E226" s="215"/>
      <c r="F226" s="216"/>
      <c r="G226" s="65"/>
    </row>
    <row r="227" spans="1:7" customHeight="1" ht="14.1">
      <c r="A227" s="207" t="s">
        <v>164</v>
      </c>
      <c r="B227" s="208" t="s">
        <v>1048</v>
      </c>
      <c r="C227" s="60"/>
      <c r="D227" s="209"/>
      <c r="E227" s="38"/>
      <c r="F227" s="210"/>
      <c r="G227" s="65"/>
    </row>
    <row r="228" spans="1:7" customHeight="1" ht="14.1">
      <c r="A228" s="207" t="s">
        <v>1049</v>
      </c>
      <c r="B228" s="208"/>
      <c r="C228" s="60"/>
      <c r="D228" s="209"/>
      <c r="E228" s="38"/>
      <c r="F228" s="210"/>
      <c r="G228" s="65"/>
    </row>
    <row r="229" spans="1:7" customHeight="1" ht="14.1">
      <c r="A229" s="207" t="s">
        <v>977</v>
      </c>
      <c r="B229" s="208" t="s">
        <v>1050</v>
      </c>
      <c r="C229" s="60"/>
      <c r="D229" s="209"/>
      <c r="E229" s="38"/>
      <c r="F229" s="210"/>
      <c r="G229" s="65"/>
    </row>
    <row r="230" spans="1:7" customHeight="1" ht="14.1">
      <c r="A230" s="93" t="s">
        <v>977</v>
      </c>
      <c r="B230" s="94" t="s">
        <v>1001</v>
      </c>
      <c r="C230" s="95"/>
      <c r="D230" s="96"/>
      <c r="E230" s="97"/>
      <c r="F230" s="98">
        <f>SUM(F231:F232)</f>
        <v>321.3</v>
      </c>
      <c r="G230" s="65"/>
    </row>
    <row r="231" spans="1:7" customHeight="1" ht="14.1">
      <c r="A231" s="87" t="s">
        <v>1051</v>
      </c>
      <c r="B231" s="88" t="s">
        <v>719</v>
      </c>
      <c r="C231" s="89" t="s">
        <v>125</v>
      </c>
      <c r="D231" s="90">
        <v>0.024</v>
      </c>
      <c r="E231" s="91">
        <f>Table04!E124</f>
        <v>0</v>
      </c>
      <c r="F231" s="92">
        <f>D231*E231</f>
        <v>0</v>
      </c>
      <c r="G231" s="65"/>
    </row>
    <row r="232" spans="1:7" customHeight="1" ht="14.1">
      <c r="A232" s="87" t="s">
        <v>1052</v>
      </c>
      <c r="B232" s="88" t="s">
        <v>728</v>
      </c>
      <c r="C232" s="89" t="s">
        <v>479</v>
      </c>
      <c r="D232" s="90">
        <v>0.306</v>
      </c>
      <c r="E232" s="91">
        <f>Table04!E129</f>
        <v>1050</v>
      </c>
      <c r="F232" s="92">
        <f>D232*E232</f>
        <v>321.3</v>
      </c>
      <c r="G232" s="65"/>
    </row>
    <row r="233" spans="1:7" customHeight="1" ht="14.1">
      <c r="A233" s="87" t="s">
        <v>977</v>
      </c>
      <c r="B233" s="88" t="s">
        <v>979</v>
      </c>
      <c r="C233" s="89"/>
      <c r="D233" s="90"/>
      <c r="E233" s="91"/>
      <c r="F233" s="92">
        <f>SUM(F234:F234)</f>
        <v>158603.56</v>
      </c>
      <c r="G233" s="65"/>
    </row>
    <row r="234" spans="1:7" customHeight="1" ht="14.1">
      <c r="A234" s="87" t="s">
        <v>1053</v>
      </c>
      <c r="B234" s="88" t="s">
        <v>807</v>
      </c>
      <c r="C234" s="89" t="s">
        <v>175</v>
      </c>
      <c r="D234" s="90">
        <v>0.53</v>
      </c>
      <c r="E234" s="91">
        <f>Table05!E14</f>
        <v>299252</v>
      </c>
      <c r="F234" s="92">
        <f>D234*E234</f>
        <v>158603.56</v>
      </c>
      <c r="G234" s="65"/>
    </row>
    <row r="235" spans="1:7" customHeight="1" ht="14.1">
      <c r="A235" s="87" t="s">
        <v>977</v>
      </c>
      <c r="B235" s="88" t="s">
        <v>981</v>
      </c>
      <c r="C235" s="89"/>
      <c r="D235" s="90"/>
      <c r="E235" s="91"/>
      <c r="F235" s="92">
        <f>SUM(F234:F230)/2</f>
        <v>158924.86</v>
      </c>
      <c r="G235" s="65"/>
    </row>
    <row r="236" spans="1:7" customHeight="1" ht="14.1">
      <c r="A236" s="87" t="s">
        <v>977</v>
      </c>
      <c r="B236" s="88" t="s">
        <v>982</v>
      </c>
      <c r="C236" s="89" t="s">
        <v>75</v>
      </c>
      <c r="D236" s="90" t="str">
        <f>hsTTK*100&amp;"%x(VL+NC+M)"</f>
        <v>2.5%x(VL+NC+M)</v>
      </c>
      <c r="E236" s="91"/>
      <c r="F236" s="92">
        <f>F235*hsTTK</f>
        <v>3973.1215</v>
      </c>
      <c r="G236" s="65"/>
    </row>
    <row r="237" spans="1:7" customHeight="1" ht="14.1">
      <c r="A237" s="87" t="s">
        <v>977</v>
      </c>
      <c r="B237" s="88" t="s">
        <v>983</v>
      </c>
      <c r="C237" s="89" t="s">
        <v>62</v>
      </c>
      <c r="D237" s="90" t="s">
        <v>984</v>
      </c>
      <c r="E237" s="91"/>
      <c r="F237" s="92">
        <f>F236+F235</f>
        <v>162897.9815</v>
      </c>
      <c r="G237" s="65"/>
    </row>
    <row r="238" spans="1:7" customHeight="1" ht="14.1">
      <c r="A238" s="87" t="s">
        <v>977</v>
      </c>
      <c r="B238" s="88" t="s">
        <v>985</v>
      </c>
      <c r="C238" s="89" t="s">
        <v>77</v>
      </c>
      <c r="D238" s="90" t="str">
        <f>hsCPC*100&amp;"%xT"</f>
        <v>6.5%xT</v>
      </c>
      <c r="E238" s="91"/>
      <c r="F238" s="92">
        <f>F237*hsCPC</f>
        <v>10588.3687975</v>
      </c>
      <c r="G238" s="65"/>
    </row>
    <row r="239" spans="1:7" customHeight="1" ht="14.1">
      <c r="A239" s="87" t="s">
        <v>977</v>
      </c>
      <c r="B239" s="88" t="s">
        <v>986</v>
      </c>
      <c r="C239" s="89" t="s">
        <v>79</v>
      </c>
      <c r="D239" s="90" t="str">
        <f>hsTL*100&amp;"%x(T+C)"</f>
        <v>5.5%x(T+C)</v>
      </c>
      <c r="E239" s="91"/>
      <c r="F239" s="92">
        <f>hsTL*(F238+F237)</f>
        <v>9541.7492663625</v>
      </c>
      <c r="G239" s="65"/>
    </row>
    <row r="240" spans="1:7" customHeight="1" ht="14.1">
      <c r="A240" s="87" t="s">
        <v>977</v>
      </c>
      <c r="B240" s="88" t="s">
        <v>987</v>
      </c>
      <c r="C240" s="89" t="s">
        <v>81</v>
      </c>
      <c r="D240" s="90" t="s">
        <v>82</v>
      </c>
      <c r="E240" s="91"/>
      <c r="F240" s="92">
        <f>(F239+F238+F237)</f>
        <v>183028.09956386</v>
      </c>
      <c r="G240" s="65"/>
    </row>
    <row r="241" spans="1:7" customHeight="1" ht="14.1">
      <c r="A241" s="87" t="s">
        <v>977</v>
      </c>
      <c r="B241" s="88" t="s">
        <v>988</v>
      </c>
      <c r="C241" s="89" t="s">
        <v>84</v>
      </c>
      <c r="D241" s="90" t="s">
        <v>85</v>
      </c>
      <c r="E241" s="91"/>
      <c r="F241" s="92">
        <f>F240*10/100</f>
        <v>18302.809956386</v>
      </c>
      <c r="G241" s="65"/>
    </row>
    <row r="242" spans="1:7" customHeight="1" ht="14.1">
      <c r="A242" s="87" t="s">
        <v>977</v>
      </c>
      <c r="B242" s="88" t="s">
        <v>989</v>
      </c>
      <c r="C242" s="89" t="s">
        <v>990</v>
      </c>
      <c r="D242" s="90" t="str">
        <f>hsLT*100&amp;"%x(G+GTGT)"</f>
        <v>1%x(G+GTGT)</v>
      </c>
      <c r="E242" s="91"/>
      <c r="F242" s="92">
        <f>hsLT*(F241+F240)</f>
        <v>2013.3090952025</v>
      </c>
      <c r="G242" s="65"/>
    </row>
    <row r="243" spans="1:7" customHeight="1" ht="14.1">
      <c r="A243" s="87" t="s">
        <v>977</v>
      </c>
      <c r="B243" s="88" t="s">
        <v>991</v>
      </c>
      <c r="C243" s="89" t="s">
        <v>89</v>
      </c>
      <c r="D243" s="90" t="s">
        <v>992</v>
      </c>
      <c r="E243" s="91"/>
      <c r="F243" s="92">
        <f>(F242+F241+F240)</f>
        <v>203344.21861545</v>
      </c>
      <c r="G243" s="65"/>
    </row>
    <row r="244" spans="1:7" customHeight="1" ht="14.1">
      <c r="A244" s="211" t="s">
        <v>1054</v>
      </c>
      <c r="B244" s="212"/>
      <c r="C244" s="213"/>
      <c r="D244" s="214"/>
      <c r="E244" s="215"/>
      <c r="F244" s="216"/>
      <c r="G244" s="65"/>
    </row>
    <row r="245" spans="1:7" customHeight="1" ht="14.1">
      <c r="A245" s="207" t="s">
        <v>168</v>
      </c>
      <c r="B245" s="208" t="s">
        <v>1055</v>
      </c>
      <c r="C245" s="60"/>
      <c r="D245" s="209"/>
      <c r="E245" s="38"/>
      <c r="F245" s="210"/>
      <c r="G245" s="65"/>
    </row>
    <row r="246" spans="1:7" customHeight="1" ht="14.1">
      <c r="A246" s="207" t="s">
        <v>1049</v>
      </c>
      <c r="B246" s="208"/>
      <c r="C246" s="60"/>
      <c r="D246" s="209"/>
      <c r="E246" s="38"/>
      <c r="F246" s="210"/>
      <c r="G246" s="65"/>
    </row>
    <row r="247" spans="1:7" customHeight="1" ht="14.1">
      <c r="A247" s="207" t="s">
        <v>977</v>
      </c>
      <c r="B247" s="208" t="s">
        <v>1056</v>
      </c>
      <c r="C247" s="60"/>
      <c r="D247" s="209"/>
      <c r="E247" s="38"/>
      <c r="F247" s="210"/>
      <c r="G247" s="65"/>
    </row>
    <row r="248" spans="1:7" customHeight="1" ht="14.1">
      <c r="A248" s="93" t="s">
        <v>977</v>
      </c>
      <c r="B248" s="94" t="s">
        <v>1001</v>
      </c>
      <c r="C248" s="95"/>
      <c r="D248" s="96"/>
      <c r="E248" s="97"/>
      <c r="F248" s="98">
        <f>SUM(F249:F252)</f>
        <v>87913.38</v>
      </c>
      <c r="G248" s="65"/>
    </row>
    <row r="249" spans="1:7" customHeight="1" ht="14.1">
      <c r="A249" s="87" t="s">
        <v>1057</v>
      </c>
      <c r="B249" s="88" t="s">
        <v>671</v>
      </c>
      <c r="C249" s="89" t="s">
        <v>171</v>
      </c>
      <c r="D249" s="90">
        <v>1</v>
      </c>
      <c r="E249" s="91">
        <f>Table04!E100</f>
        <v>10476</v>
      </c>
      <c r="F249" s="92">
        <f>D249*E249</f>
        <v>10476</v>
      </c>
      <c r="G249" s="65"/>
    </row>
    <row r="250" spans="1:7" customHeight="1" ht="14.1">
      <c r="A250" s="87" t="s">
        <v>1058</v>
      </c>
      <c r="B250" s="88" t="s">
        <v>640</v>
      </c>
      <c r="C250" s="89" t="s">
        <v>641</v>
      </c>
      <c r="D250" s="90">
        <v>1</v>
      </c>
      <c r="E250" s="91">
        <f>Table04!E85</f>
        <v>77000</v>
      </c>
      <c r="F250" s="92">
        <f>D250*E250</f>
        <v>77000</v>
      </c>
      <c r="G250" s="65"/>
    </row>
    <row r="251" spans="1:7" customHeight="1" ht="14.1">
      <c r="A251" s="87" t="s">
        <v>1059</v>
      </c>
      <c r="B251" s="88" t="s">
        <v>489</v>
      </c>
      <c r="C251" s="89" t="s">
        <v>186</v>
      </c>
      <c r="D251" s="90">
        <v>4</v>
      </c>
      <c r="E251" s="91">
        <f>Table04!E13</f>
        <v>0</v>
      </c>
      <c r="F251" s="92">
        <f>D251*E251</f>
        <v>0</v>
      </c>
      <c r="G251" s="65"/>
    </row>
    <row r="252" spans="1:7" customHeight="1" ht="14.1">
      <c r="A252" s="87" t="s">
        <v>1008</v>
      </c>
      <c r="B252" s="88" t="s">
        <v>1009</v>
      </c>
      <c r="C252" s="89" t="s">
        <v>1010</v>
      </c>
      <c r="D252" s="90">
        <v>0.5</v>
      </c>
      <c r="E252" s="91">
        <f>SUM(F251:F249)/100</f>
        <v>874.76</v>
      </c>
      <c r="F252" s="92">
        <f>D252*E252</f>
        <v>437.38</v>
      </c>
      <c r="G252" s="65"/>
    </row>
    <row r="253" spans="1:7" customHeight="1" ht="14.1">
      <c r="A253" s="87" t="s">
        <v>977</v>
      </c>
      <c r="B253" s="88" t="s">
        <v>979</v>
      </c>
      <c r="C253" s="89"/>
      <c r="D253" s="90"/>
      <c r="E253" s="91"/>
      <c r="F253" s="92">
        <f>SUM(F254:F254)</f>
        <v>355739</v>
      </c>
      <c r="G253" s="65"/>
    </row>
    <row r="254" spans="1:7" customHeight="1" ht="14.1">
      <c r="A254" s="87" t="s">
        <v>1060</v>
      </c>
      <c r="B254" s="88" t="s">
        <v>819</v>
      </c>
      <c r="C254" s="89" t="s">
        <v>175</v>
      </c>
      <c r="D254" s="90">
        <v>1</v>
      </c>
      <c r="E254" s="91">
        <f>Table05!E20</f>
        <v>355739</v>
      </c>
      <c r="F254" s="92">
        <f>D254*E254</f>
        <v>355739</v>
      </c>
      <c r="G254" s="65"/>
    </row>
    <row r="255" spans="1:7" customHeight="1" ht="14.1">
      <c r="A255" s="87" t="s">
        <v>977</v>
      </c>
      <c r="B255" s="88" t="s">
        <v>981</v>
      </c>
      <c r="C255" s="89"/>
      <c r="D255" s="90"/>
      <c r="E255" s="91"/>
      <c r="F255" s="92">
        <f>SUM(F254:F248)/2</f>
        <v>443652.38</v>
      </c>
      <c r="G255" s="65"/>
    </row>
    <row r="256" spans="1:7" customHeight="1" ht="14.1">
      <c r="A256" s="87" t="s">
        <v>977</v>
      </c>
      <c r="B256" s="88" t="s">
        <v>982</v>
      </c>
      <c r="C256" s="89" t="s">
        <v>75</v>
      </c>
      <c r="D256" s="90" t="str">
        <f>hsTTK*100&amp;"%x(VL+NC+M)"</f>
        <v>2.5%x(VL+NC+M)</v>
      </c>
      <c r="E256" s="91"/>
      <c r="F256" s="92">
        <f>F255*hsTTK</f>
        <v>11091.3095</v>
      </c>
      <c r="G256" s="65"/>
    </row>
    <row r="257" spans="1:7" customHeight="1" ht="14.1">
      <c r="A257" s="87" t="s">
        <v>977</v>
      </c>
      <c r="B257" s="88" t="s">
        <v>983</v>
      </c>
      <c r="C257" s="89" t="s">
        <v>62</v>
      </c>
      <c r="D257" s="90" t="s">
        <v>984</v>
      </c>
      <c r="E257" s="91"/>
      <c r="F257" s="92">
        <f>F256+F255</f>
        <v>454743.6895</v>
      </c>
      <c r="G257" s="65"/>
    </row>
    <row r="258" spans="1:7" customHeight="1" ht="14.1">
      <c r="A258" s="87" t="s">
        <v>977</v>
      </c>
      <c r="B258" s="88" t="s">
        <v>985</v>
      </c>
      <c r="C258" s="89" t="s">
        <v>77</v>
      </c>
      <c r="D258" s="90" t="str">
        <f>hsCPC*100&amp;"%xT"</f>
        <v>6.5%xT</v>
      </c>
      <c r="E258" s="91"/>
      <c r="F258" s="92">
        <f>F257*hsCPC</f>
        <v>29558.3398175</v>
      </c>
      <c r="G258" s="65"/>
    </row>
    <row r="259" spans="1:7" customHeight="1" ht="14.1">
      <c r="A259" s="87" t="s">
        <v>977</v>
      </c>
      <c r="B259" s="88" t="s">
        <v>986</v>
      </c>
      <c r="C259" s="89" t="s">
        <v>79</v>
      </c>
      <c r="D259" s="90" t="str">
        <f>hsTL*100&amp;"%x(T+C)"</f>
        <v>5.5%x(T+C)</v>
      </c>
      <c r="E259" s="91"/>
      <c r="F259" s="92">
        <f>hsTL*(F258+F257)</f>
        <v>26636.611612462</v>
      </c>
      <c r="G259" s="65"/>
    </row>
    <row r="260" spans="1:7" customHeight="1" ht="14.1">
      <c r="A260" s="87" t="s">
        <v>977</v>
      </c>
      <c r="B260" s="88" t="s">
        <v>987</v>
      </c>
      <c r="C260" s="89" t="s">
        <v>81</v>
      </c>
      <c r="D260" s="90" t="s">
        <v>82</v>
      </c>
      <c r="E260" s="91"/>
      <c r="F260" s="92">
        <f>(F259+F258+F257)</f>
        <v>510938.64092996</v>
      </c>
      <c r="G260" s="65"/>
    </row>
    <row r="261" spans="1:7" customHeight="1" ht="14.1">
      <c r="A261" s="87" t="s">
        <v>977</v>
      </c>
      <c r="B261" s="88" t="s">
        <v>988</v>
      </c>
      <c r="C261" s="89" t="s">
        <v>84</v>
      </c>
      <c r="D261" s="90" t="s">
        <v>85</v>
      </c>
      <c r="E261" s="91"/>
      <c r="F261" s="92">
        <f>F260*10/100</f>
        <v>51093.864092996</v>
      </c>
      <c r="G261" s="65"/>
    </row>
    <row r="262" spans="1:7" customHeight="1" ht="14.1">
      <c r="A262" s="87" t="s">
        <v>977</v>
      </c>
      <c r="B262" s="88" t="s">
        <v>989</v>
      </c>
      <c r="C262" s="89" t="s">
        <v>990</v>
      </c>
      <c r="D262" s="90" t="str">
        <f>hsLT*100&amp;"%x(G+GTGT)"</f>
        <v>1%x(G+GTGT)</v>
      </c>
      <c r="E262" s="91"/>
      <c r="F262" s="92">
        <f>hsLT*(F261+F260)</f>
        <v>5620.3250502296</v>
      </c>
      <c r="G262" s="65"/>
    </row>
    <row r="263" spans="1:7" customHeight="1" ht="14.1">
      <c r="A263" s="87" t="s">
        <v>977</v>
      </c>
      <c r="B263" s="88" t="s">
        <v>991</v>
      </c>
      <c r="C263" s="89" t="s">
        <v>89</v>
      </c>
      <c r="D263" s="90" t="s">
        <v>992</v>
      </c>
      <c r="E263" s="91"/>
      <c r="F263" s="92">
        <f>(F262+F261+F260)</f>
        <v>567652.83007319</v>
      </c>
      <c r="G263" s="65"/>
    </row>
    <row r="264" spans="1:7" customHeight="1" ht="14.1">
      <c r="A264" s="211" t="s">
        <v>1061</v>
      </c>
      <c r="B264" s="212"/>
      <c r="C264" s="213"/>
      <c r="D264" s="214"/>
      <c r="E264" s="215"/>
      <c r="F264" s="216"/>
      <c r="G264" s="65"/>
    </row>
    <row r="265" spans="1:7" customHeight="1" ht="14.1">
      <c r="A265" s="207" t="s">
        <v>172</v>
      </c>
      <c r="B265" s="208" t="s">
        <v>1062</v>
      </c>
      <c r="C265" s="60"/>
      <c r="D265" s="209"/>
      <c r="E265" s="38"/>
      <c r="F265" s="210"/>
      <c r="G265" s="65"/>
    </row>
    <row r="266" spans="1:7" customHeight="1" ht="14.1">
      <c r="A266" s="207" t="s">
        <v>1049</v>
      </c>
      <c r="B266" s="208" t="s">
        <v>1063</v>
      </c>
      <c r="C266" s="60"/>
      <c r="D266" s="209"/>
      <c r="E266" s="38"/>
      <c r="F266" s="210"/>
      <c r="G266" s="65"/>
    </row>
    <row r="267" spans="1:7" customHeight="1" ht="14.1">
      <c r="A267" s="207" t="s">
        <v>977</v>
      </c>
      <c r="B267" s="208" t="s">
        <v>1064</v>
      </c>
      <c r="C267" s="60"/>
      <c r="D267" s="209"/>
      <c r="E267" s="38"/>
      <c r="F267" s="210"/>
      <c r="G267" s="65"/>
    </row>
    <row r="268" spans="1:7" customHeight="1" ht="14.1">
      <c r="A268" s="93" t="s">
        <v>977</v>
      </c>
      <c r="B268" s="94" t="s">
        <v>979</v>
      </c>
      <c r="C268" s="95"/>
      <c r="D268" s="96"/>
      <c r="E268" s="97"/>
      <c r="F268" s="98">
        <f>SUM(F269:F269)</f>
        <v>43322.29</v>
      </c>
      <c r="G268" s="65"/>
    </row>
    <row r="269" spans="1:7" customHeight="1" ht="14.1">
      <c r="A269" s="87" t="s">
        <v>1065</v>
      </c>
      <c r="B269" s="88" t="s">
        <v>797</v>
      </c>
      <c r="C269" s="89" t="s">
        <v>175</v>
      </c>
      <c r="D269" s="90">
        <v>0.17</v>
      </c>
      <c r="E269" s="91">
        <f>Table05!E9</f>
        <v>254837</v>
      </c>
      <c r="F269" s="92">
        <f>D269*E269</f>
        <v>43322.29</v>
      </c>
      <c r="G269" s="65"/>
    </row>
    <row r="270" spans="1:7" customHeight="1" ht="14.1">
      <c r="A270" s="87" t="s">
        <v>977</v>
      </c>
      <c r="B270" s="88" t="s">
        <v>981</v>
      </c>
      <c r="C270" s="89"/>
      <c r="D270" s="90"/>
      <c r="E270" s="91"/>
      <c r="F270" s="92">
        <f>SUM(F269:F268)/2</f>
        <v>43322.29</v>
      </c>
      <c r="G270" s="65"/>
    </row>
    <row r="271" spans="1:7" customHeight="1" ht="14.1">
      <c r="A271" s="87" t="s">
        <v>977</v>
      </c>
      <c r="B271" s="88" t="s">
        <v>982</v>
      </c>
      <c r="C271" s="89" t="s">
        <v>75</v>
      </c>
      <c r="D271" s="90" t="str">
        <f>hsTTK*100&amp;"%x(VL+NC+M)"</f>
        <v>2.5%x(VL+NC+M)</v>
      </c>
      <c r="E271" s="91"/>
      <c r="F271" s="92">
        <f>F270*hsTTK</f>
        <v>1083.05725</v>
      </c>
      <c r="G271" s="65"/>
    </row>
    <row r="272" spans="1:7" customHeight="1" ht="14.1">
      <c r="A272" s="87" t="s">
        <v>977</v>
      </c>
      <c r="B272" s="88" t="s">
        <v>983</v>
      </c>
      <c r="C272" s="89" t="s">
        <v>62</v>
      </c>
      <c r="D272" s="90" t="s">
        <v>984</v>
      </c>
      <c r="E272" s="91"/>
      <c r="F272" s="92">
        <f>F271+F270</f>
        <v>44405.34725</v>
      </c>
      <c r="G272" s="65"/>
    </row>
    <row r="273" spans="1:7" customHeight="1" ht="14.1">
      <c r="A273" s="87" t="s">
        <v>977</v>
      </c>
      <c r="B273" s="88" t="s">
        <v>985</v>
      </c>
      <c r="C273" s="89" t="s">
        <v>77</v>
      </c>
      <c r="D273" s="90" t="str">
        <f>hsCPC*100&amp;"%xT"</f>
        <v>6.5%xT</v>
      </c>
      <c r="E273" s="91"/>
      <c r="F273" s="92">
        <f>F272*hsCPC</f>
        <v>2886.34757125</v>
      </c>
      <c r="G273" s="65"/>
    </row>
    <row r="274" spans="1:7" customHeight="1" ht="14.1">
      <c r="A274" s="87" t="s">
        <v>977</v>
      </c>
      <c r="B274" s="88" t="s">
        <v>986</v>
      </c>
      <c r="C274" s="89" t="s">
        <v>79</v>
      </c>
      <c r="D274" s="90" t="str">
        <f>hsTL*100&amp;"%x(T+C)"</f>
        <v>5.5%x(T+C)</v>
      </c>
      <c r="E274" s="91"/>
      <c r="F274" s="92">
        <f>hsTL*(F273+F272)</f>
        <v>2601.0432151688</v>
      </c>
      <c r="G274" s="65"/>
    </row>
    <row r="275" spans="1:7" customHeight="1" ht="14.1">
      <c r="A275" s="87" t="s">
        <v>977</v>
      </c>
      <c r="B275" s="88" t="s">
        <v>987</v>
      </c>
      <c r="C275" s="89" t="s">
        <v>81</v>
      </c>
      <c r="D275" s="90" t="s">
        <v>82</v>
      </c>
      <c r="E275" s="91"/>
      <c r="F275" s="92">
        <f>(F274+F273+F272)</f>
        <v>49892.738036419</v>
      </c>
      <c r="G275" s="65"/>
    </row>
    <row r="276" spans="1:7" customHeight="1" ht="14.1">
      <c r="A276" s="87" t="s">
        <v>977</v>
      </c>
      <c r="B276" s="88" t="s">
        <v>988</v>
      </c>
      <c r="C276" s="89" t="s">
        <v>84</v>
      </c>
      <c r="D276" s="90" t="s">
        <v>85</v>
      </c>
      <c r="E276" s="91"/>
      <c r="F276" s="92">
        <f>F275*10/100</f>
        <v>4989.2738036419</v>
      </c>
      <c r="G276" s="65"/>
    </row>
    <row r="277" spans="1:7" customHeight="1" ht="14.1">
      <c r="A277" s="87" t="s">
        <v>977</v>
      </c>
      <c r="B277" s="88" t="s">
        <v>989</v>
      </c>
      <c r="C277" s="89" t="s">
        <v>990</v>
      </c>
      <c r="D277" s="90" t="str">
        <f>hsLT*100&amp;"%x(G+GTGT)"</f>
        <v>1%x(G+GTGT)</v>
      </c>
      <c r="E277" s="91"/>
      <c r="F277" s="92">
        <f>hsLT*(F276+F275)</f>
        <v>548.82011840061</v>
      </c>
      <c r="G277" s="65"/>
    </row>
    <row r="278" spans="1:7" customHeight="1" ht="14.1">
      <c r="A278" s="87" t="s">
        <v>977</v>
      </c>
      <c r="B278" s="88" t="s">
        <v>991</v>
      </c>
      <c r="C278" s="89" t="s">
        <v>89</v>
      </c>
      <c r="D278" s="90" t="s">
        <v>992</v>
      </c>
      <c r="E278" s="91"/>
      <c r="F278" s="92">
        <f>(F277+F276+F275)</f>
        <v>55430.831958461</v>
      </c>
      <c r="G278" s="65"/>
    </row>
    <row r="279" spans="1:7" customHeight="1" ht="14.1">
      <c r="A279" s="211" t="s">
        <v>1066</v>
      </c>
      <c r="B279" s="212"/>
      <c r="C279" s="213"/>
      <c r="D279" s="214"/>
      <c r="E279" s="215"/>
      <c r="F279" s="216"/>
      <c r="G279" s="65"/>
    </row>
    <row r="280" spans="1:7" customHeight="1" ht="14.1">
      <c r="A280" s="207" t="s">
        <v>176</v>
      </c>
      <c r="B280" s="208" t="s">
        <v>1067</v>
      </c>
      <c r="C280" s="60"/>
      <c r="D280" s="209"/>
      <c r="E280" s="38"/>
      <c r="F280" s="210"/>
      <c r="G280" s="65"/>
    </row>
    <row r="281" spans="1:7" customHeight="1" ht="14.1">
      <c r="A281" s="207" t="s">
        <v>1049</v>
      </c>
      <c r="B281" s="208"/>
      <c r="C281" s="60"/>
      <c r="D281" s="209"/>
      <c r="E281" s="38"/>
      <c r="F281" s="210"/>
      <c r="G281" s="65"/>
    </row>
    <row r="282" spans="1:7" customHeight="1" ht="14.1">
      <c r="A282" s="207" t="s">
        <v>977</v>
      </c>
      <c r="B282" s="208" t="s">
        <v>1050</v>
      </c>
      <c r="C282" s="60"/>
      <c r="D282" s="209"/>
      <c r="E282" s="38"/>
      <c r="F282" s="210"/>
      <c r="G282" s="65"/>
    </row>
    <row r="283" spans="1:7" customHeight="1" ht="14.1">
      <c r="A283" s="93" t="s">
        <v>977</v>
      </c>
      <c r="B283" s="94" t="s">
        <v>1001</v>
      </c>
      <c r="C283" s="95"/>
      <c r="D283" s="96"/>
      <c r="E283" s="97"/>
      <c r="F283" s="98">
        <f>SUM(F284:F286)</f>
        <v>9101.82</v>
      </c>
      <c r="G283" s="65"/>
    </row>
    <row r="284" spans="1:7" customHeight="1" ht="14.1">
      <c r="A284" s="87" t="s">
        <v>1006</v>
      </c>
      <c r="B284" s="88" t="s">
        <v>677</v>
      </c>
      <c r="C284" s="89" t="s">
        <v>479</v>
      </c>
      <c r="D284" s="90">
        <v>0.142</v>
      </c>
      <c r="E284" s="91">
        <f>Table04!E103</f>
        <v>19400</v>
      </c>
      <c r="F284" s="92">
        <f>D284*E284</f>
        <v>2754.8</v>
      </c>
      <c r="G284" s="65"/>
    </row>
    <row r="285" spans="1:7" customHeight="1" ht="14.1">
      <c r="A285" s="87" t="s">
        <v>1068</v>
      </c>
      <c r="B285" s="88" t="s">
        <v>679</v>
      </c>
      <c r="C285" s="89" t="s">
        <v>479</v>
      </c>
      <c r="D285" s="90">
        <v>0.256</v>
      </c>
      <c r="E285" s="91">
        <f>Table04!E104</f>
        <v>23100</v>
      </c>
      <c r="F285" s="92">
        <f>D285*E285</f>
        <v>5913.6</v>
      </c>
      <c r="G285" s="65"/>
    </row>
    <row r="286" spans="1:7" customHeight="1" ht="14.1">
      <c r="A286" s="87" t="s">
        <v>1008</v>
      </c>
      <c r="B286" s="88" t="s">
        <v>1009</v>
      </c>
      <c r="C286" s="89" t="s">
        <v>1010</v>
      </c>
      <c r="D286" s="90">
        <v>5</v>
      </c>
      <c r="E286" s="91">
        <f>SUM(F285:F284)/100</f>
        <v>86.684</v>
      </c>
      <c r="F286" s="92">
        <f>D286*E286</f>
        <v>433.42</v>
      </c>
      <c r="G286" s="65"/>
    </row>
    <row r="287" spans="1:7" customHeight="1" ht="14.1">
      <c r="A287" s="87" t="s">
        <v>977</v>
      </c>
      <c r="B287" s="88" t="s">
        <v>979</v>
      </c>
      <c r="C287" s="89"/>
      <c r="D287" s="90"/>
      <c r="E287" s="91"/>
      <c r="F287" s="92">
        <f>SUM(F288:F288)</f>
        <v>82294.3</v>
      </c>
      <c r="G287" s="65"/>
    </row>
    <row r="288" spans="1:7" customHeight="1" ht="14.1">
      <c r="A288" s="87" t="s">
        <v>1053</v>
      </c>
      <c r="B288" s="88" t="s">
        <v>807</v>
      </c>
      <c r="C288" s="89" t="s">
        <v>175</v>
      </c>
      <c r="D288" s="90">
        <v>0.275</v>
      </c>
      <c r="E288" s="91">
        <f>Table05!E14</f>
        <v>299252</v>
      </c>
      <c r="F288" s="92">
        <f>D288*E288</f>
        <v>82294.3</v>
      </c>
      <c r="G288" s="65"/>
    </row>
    <row r="289" spans="1:7" customHeight="1" ht="14.1">
      <c r="A289" s="87" t="s">
        <v>977</v>
      </c>
      <c r="B289" s="88" t="s">
        <v>981</v>
      </c>
      <c r="C289" s="89"/>
      <c r="D289" s="90"/>
      <c r="E289" s="91"/>
      <c r="F289" s="92">
        <f>SUM(F288:F283)/2</f>
        <v>91396.12</v>
      </c>
      <c r="G289" s="65"/>
    </row>
    <row r="290" spans="1:7" customHeight="1" ht="14.1">
      <c r="A290" s="87" t="s">
        <v>977</v>
      </c>
      <c r="B290" s="88" t="s">
        <v>982</v>
      </c>
      <c r="C290" s="89" t="s">
        <v>75</v>
      </c>
      <c r="D290" s="90" t="str">
        <f>hsTTK*100&amp;"%x(VL+NC+M)"</f>
        <v>2.5%x(VL+NC+M)</v>
      </c>
      <c r="E290" s="91"/>
      <c r="F290" s="92">
        <f>F289*hsTTK</f>
        <v>2284.903</v>
      </c>
      <c r="G290" s="65"/>
    </row>
    <row r="291" spans="1:7" customHeight="1" ht="14.1">
      <c r="A291" s="87" t="s">
        <v>977</v>
      </c>
      <c r="B291" s="88" t="s">
        <v>983</v>
      </c>
      <c r="C291" s="89" t="s">
        <v>62</v>
      </c>
      <c r="D291" s="90" t="s">
        <v>984</v>
      </c>
      <c r="E291" s="91"/>
      <c r="F291" s="92">
        <f>F290+F289</f>
        <v>93681.023</v>
      </c>
      <c r="G291" s="65"/>
    </row>
    <row r="292" spans="1:7" customHeight="1" ht="14.1">
      <c r="A292" s="87" t="s">
        <v>977</v>
      </c>
      <c r="B292" s="88" t="s">
        <v>985</v>
      </c>
      <c r="C292" s="89" t="s">
        <v>77</v>
      </c>
      <c r="D292" s="90" t="str">
        <f>hsCPC*100&amp;"%xT"</f>
        <v>6.5%xT</v>
      </c>
      <c r="E292" s="91"/>
      <c r="F292" s="92">
        <f>F291*hsCPC</f>
        <v>6089.266495</v>
      </c>
      <c r="G292" s="65"/>
    </row>
    <row r="293" spans="1:7" customHeight="1" ht="14.1">
      <c r="A293" s="87" t="s">
        <v>977</v>
      </c>
      <c r="B293" s="88" t="s">
        <v>986</v>
      </c>
      <c r="C293" s="89" t="s">
        <v>79</v>
      </c>
      <c r="D293" s="90" t="str">
        <f>hsTL*100&amp;"%x(T+C)"</f>
        <v>5.5%x(T+C)</v>
      </c>
      <c r="E293" s="91"/>
      <c r="F293" s="92">
        <f>hsTL*(F292+F291)</f>
        <v>5487.365922225</v>
      </c>
      <c r="G293" s="65"/>
    </row>
    <row r="294" spans="1:7" customHeight="1" ht="14.1">
      <c r="A294" s="87" t="s">
        <v>977</v>
      </c>
      <c r="B294" s="88" t="s">
        <v>987</v>
      </c>
      <c r="C294" s="89" t="s">
        <v>81</v>
      </c>
      <c r="D294" s="90" t="s">
        <v>82</v>
      </c>
      <c r="E294" s="91"/>
      <c r="F294" s="92">
        <f>(F293+F292+F291)</f>
        <v>105257.65541723</v>
      </c>
      <c r="G294" s="65"/>
    </row>
    <row r="295" spans="1:7" customHeight="1" ht="14.1">
      <c r="A295" s="87" t="s">
        <v>977</v>
      </c>
      <c r="B295" s="88" t="s">
        <v>988</v>
      </c>
      <c r="C295" s="89" t="s">
        <v>84</v>
      </c>
      <c r="D295" s="90" t="s">
        <v>85</v>
      </c>
      <c r="E295" s="91"/>
      <c r="F295" s="92">
        <f>F294*10/100</f>
        <v>10525.765541722</v>
      </c>
      <c r="G295" s="65"/>
    </row>
    <row r="296" spans="1:7" customHeight="1" ht="14.1">
      <c r="A296" s="87" t="s">
        <v>977</v>
      </c>
      <c r="B296" s="88" t="s">
        <v>989</v>
      </c>
      <c r="C296" s="89" t="s">
        <v>990</v>
      </c>
      <c r="D296" s="90" t="str">
        <f>hsLT*100&amp;"%x(G+GTGT)"</f>
        <v>1%x(G+GTGT)</v>
      </c>
      <c r="E296" s="91"/>
      <c r="F296" s="92">
        <f>hsLT*(F295+F294)</f>
        <v>1157.8342095895</v>
      </c>
      <c r="G296" s="65"/>
    </row>
    <row r="297" spans="1:7" customHeight="1" ht="14.1">
      <c r="A297" s="87" t="s">
        <v>977</v>
      </c>
      <c r="B297" s="88" t="s">
        <v>991</v>
      </c>
      <c r="C297" s="89" t="s">
        <v>89</v>
      </c>
      <c r="D297" s="90" t="s">
        <v>992</v>
      </c>
      <c r="E297" s="91"/>
      <c r="F297" s="92">
        <f>(F296+F295+F294)</f>
        <v>116941.25516854</v>
      </c>
      <c r="G297" s="65"/>
    </row>
    <row r="298" spans="1:7" customHeight="1" ht="14.1">
      <c r="A298" s="211" t="s">
        <v>1069</v>
      </c>
      <c r="B298" s="212"/>
      <c r="C298" s="213"/>
      <c r="D298" s="214"/>
      <c r="E298" s="215"/>
      <c r="F298" s="216"/>
      <c r="G298" s="65"/>
    </row>
    <row r="299" spans="1:7" customHeight="1" ht="14.1">
      <c r="A299" s="207" t="s">
        <v>179</v>
      </c>
      <c r="B299" s="208" t="s">
        <v>1070</v>
      </c>
      <c r="C299" s="60"/>
      <c r="D299" s="209"/>
      <c r="E299" s="38"/>
      <c r="F299" s="210"/>
      <c r="G299" s="65"/>
    </row>
    <row r="300" spans="1:7" customHeight="1" ht="14.1">
      <c r="A300" s="207" t="s">
        <v>1071</v>
      </c>
      <c r="B300" s="208" t="s">
        <v>1072</v>
      </c>
      <c r="C300" s="60"/>
      <c r="D300" s="209"/>
      <c r="E300" s="38"/>
      <c r="F300" s="210"/>
      <c r="G300" s="65"/>
    </row>
    <row r="301" spans="1:7" customHeight="1" ht="14.1">
      <c r="A301" s="93" t="s">
        <v>977</v>
      </c>
      <c r="B301" s="94" t="s">
        <v>1073</v>
      </c>
      <c r="C301" s="95"/>
      <c r="D301" s="96"/>
      <c r="E301" s="97"/>
      <c r="F301" s="98"/>
      <c r="G301" s="65"/>
    </row>
    <row r="302" spans="1:7" customHeight="1" ht="14.1">
      <c r="A302" s="87" t="s">
        <v>977</v>
      </c>
      <c r="B302" s="88" t="s">
        <v>1001</v>
      </c>
      <c r="C302" s="89"/>
      <c r="D302" s="90"/>
      <c r="E302" s="91"/>
      <c r="F302" s="92">
        <f>SUM(F303:F308)</f>
        <v>403961.3578</v>
      </c>
      <c r="G302" s="65"/>
    </row>
    <row r="303" spans="1:7" customHeight="1" ht="14.1">
      <c r="A303" s="87" t="s">
        <v>1074</v>
      </c>
      <c r="B303" s="88" t="s">
        <v>709</v>
      </c>
      <c r="C303" s="89" t="s">
        <v>167</v>
      </c>
      <c r="D303" s="90">
        <v>9.3</v>
      </c>
      <c r="E303" s="91">
        <f>Table04!E119</f>
        <v>33054</v>
      </c>
      <c r="F303" s="92">
        <f>D303*E303</f>
        <v>307402.2</v>
      </c>
      <c r="G303" s="65"/>
    </row>
    <row r="304" spans="1:7" customHeight="1" ht="14.1">
      <c r="A304" s="87" t="s">
        <v>1026</v>
      </c>
      <c r="B304" s="88" t="s">
        <v>630</v>
      </c>
      <c r="C304" s="89" t="s">
        <v>479</v>
      </c>
      <c r="D304" s="90">
        <v>1.6</v>
      </c>
      <c r="E304" s="91">
        <f>Table04!E80</f>
        <v>53030</v>
      </c>
      <c r="F304" s="92">
        <f>D304*E304</f>
        <v>84848</v>
      </c>
      <c r="G304" s="65"/>
    </row>
    <row r="305" spans="1:7" customHeight="1" ht="14.1">
      <c r="A305" s="87" t="s">
        <v>1075</v>
      </c>
      <c r="B305" s="88" t="s">
        <v>526</v>
      </c>
      <c r="C305" s="89" t="s">
        <v>167</v>
      </c>
      <c r="D305" s="90">
        <v>2.1</v>
      </c>
      <c r="E305" s="91">
        <f>Table04!E30</f>
        <v>1836</v>
      </c>
      <c r="F305" s="92">
        <f>D305*E305</f>
        <v>3855.6</v>
      </c>
      <c r="G305" s="65"/>
    </row>
    <row r="306" spans="1:7" customHeight="1" ht="14.1">
      <c r="A306" s="87" t="s">
        <v>1076</v>
      </c>
      <c r="B306" s="88" t="s">
        <v>491</v>
      </c>
      <c r="C306" s="89" t="s">
        <v>186</v>
      </c>
      <c r="D306" s="90">
        <v>41</v>
      </c>
      <c r="E306" s="91">
        <f>Table04!E14</f>
        <v>0</v>
      </c>
      <c r="F306" s="92">
        <f>D306*E306</f>
        <v>0</v>
      </c>
      <c r="G306" s="65"/>
    </row>
    <row r="307" spans="1:7" customHeight="1" ht="14.1">
      <c r="A307" s="87" t="s">
        <v>1077</v>
      </c>
      <c r="B307" s="88" t="s">
        <v>748</v>
      </c>
      <c r="C307" s="89" t="s">
        <v>186</v>
      </c>
      <c r="D307" s="90">
        <v>81</v>
      </c>
      <c r="E307" s="91">
        <f>Table04!E139</f>
        <v>92</v>
      </c>
      <c r="F307" s="92">
        <f>D307*E307</f>
        <v>7452</v>
      </c>
      <c r="G307" s="65"/>
    </row>
    <row r="308" spans="1:7" customHeight="1" ht="14.1">
      <c r="A308" s="87" t="s">
        <v>1008</v>
      </c>
      <c r="B308" s="88" t="s">
        <v>1009</v>
      </c>
      <c r="C308" s="89" t="s">
        <v>1010</v>
      </c>
      <c r="D308" s="90">
        <v>0.1</v>
      </c>
      <c r="E308" s="91">
        <f>SUM(F307:F303)/100</f>
        <v>4035.578</v>
      </c>
      <c r="F308" s="92">
        <f>D308*E308</f>
        <v>403.5578</v>
      </c>
      <c r="G308" s="65"/>
    </row>
    <row r="309" spans="1:7" customHeight="1" ht="14.1">
      <c r="A309" s="87" t="s">
        <v>977</v>
      </c>
      <c r="B309" s="88" t="s">
        <v>979</v>
      </c>
      <c r="C309" s="89"/>
      <c r="D309" s="90"/>
      <c r="E309" s="91"/>
      <c r="F309" s="92">
        <f>SUM(F310:F310)</f>
        <v>2504861.97</v>
      </c>
      <c r="G309" s="65"/>
    </row>
    <row r="310" spans="1:7" customHeight="1" ht="14.1">
      <c r="A310" s="87" t="s">
        <v>1078</v>
      </c>
      <c r="B310" s="88" t="s">
        <v>809</v>
      </c>
      <c r="C310" s="89" t="s">
        <v>175</v>
      </c>
      <c r="D310" s="90">
        <v>7.89</v>
      </c>
      <c r="E310" s="91">
        <f>Table05!E15</f>
        <v>317473</v>
      </c>
      <c r="F310" s="92">
        <f>D310*E310</f>
        <v>2504861.97</v>
      </c>
      <c r="G310" s="65"/>
    </row>
    <row r="311" spans="1:7" customHeight="1" ht="14.1">
      <c r="A311" s="87" t="s">
        <v>977</v>
      </c>
      <c r="B311" s="88" t="s">
        <v>1012</v>
      </c>
      <c r="C311" s="89"/>
      <c r="D311" s="90"/>
      <c r="E311" s="91"/>
      <c r="F311" s="92">
        <f>SUM(F312:F314)</f>
        <v>53018.9616</v>
      </c>
      <c r="G311" s="65"/>
    </row>
    <row r="312" spans="1:7" customHeight="1" ht="14.1">
      <c r="A312" s="87" t="s">
        <v>1079</v>
      </c>
      <c r="B312" s="88" t="s">
        <v>888</v>
      </c>
      <c r="C312" s="89" t="s">
        <v>830</v>
      </c>
      <c r="D312" s="90">
        <v>0.11</v>
      </c>
      <c r="E312" s="91">
        <f>Table06!E36</f>
        <v>299373</v>
      </c>
      <c r="F312" s="92">
        <f>D312*E312</f>
        <v>32931.03</v>
      </c>
      <c r="G312" s="65"/>
    </row>
    <row r="313" spans="1:7" customHeight="1" ht="14.1">
      <c r="A313" s="87" t="s">
        <v>1080</v>
      </c>
      <c r="B313" s="88" t="s">
        <v>876</v>
      </c>
      <c r="C313" s="89" t="s">
        <v>830</v>
      </c>
      <c r="D313" s="90">
        <v>0.055</v>
      </c>
      <c r="E313" s="91">
        <f>Table06!E30</f>
        <v>337158</v>
      </c>
      <c r="F313" s="92">
        <f>D313*E313</f>
        <v>18543.69</v>
      </c>
      <c r="G313" s="65"/>
    </row>
    <row r="314" spans="1:7" customHeight="1" ht="14.1">
      <c r="A314" s="87" t="s">
        <v>1081</v>
      </c>
      <c r="B314" s="88" t="s">
        <v>1082</v>
      </c>
      <c r="C314" s="89" t="s">
        <v>1010</v>
      </c>
      <c r="D314" s="90">
        <v>3</v>
      </c>
      <c r="E314" s="91">
        <f>SUM(F313:F312)/100</f>
        <v>514.7472</v>
      </c>
      <c r="F314" s="92">
        <f>D314*E314</f>
        <v>1544.2416</v>
      </c>
      <c r="G314" s="65"/>
    </row>
    <row r="315" spans="1:7" customHeight="1" ht="14.1">
      <c r="A315" s="87" t="s">
        <v>977</v>
      </c>
      <c r="B315" s="88" t="s">
        <v>981</v>
      </c>
      <c r="C315" s="89"/>
      <c r="D315" s="90"/>
      <c r="E315" s="91"/>
      <c r="F315" s="92">
        <f>SUM(F314:F302)/2</f>
        <v>2961842.2894</v>
      </c>
      <c r="G315" s="65"/>
    </row>
    <row r="316" spans="1:7" customHeight="1" ht="14.1">
      <c r="A316" s="87" t="s">
        <v>977</v>
      </c>
      <c r="B316" s="88" t="s">
        <v>982</v>
      </c>
      <c r="C316" s="89" t="s">
        <v>75</v>
      </c>
      <c r="D316" s="90" t="str">
        <f>hsTTK*100&amp;"%x(VL+NC+M)"</f>
        <v>2.5%x(VL+NC+M)</v>
      </c>
      <c r="E316" s="91"/>
      <c r="F316" s="92">
        <f>F315*hsTTK</f>
        <v>74046.057235</v>
      </c>
      <c r="G316" s="65"/>
    </row>
    <row r="317" spans="1:7" customHeight="1" ht="14.1">
      <c r="A317" s="87" t="s">
        <v>977</v>
      </c>
      <c r="B317" s="88" t="s">
        <v>983</v>
      </c>
      <c r="C317" s="89" t="s">
        <v>62</v>
      </c>
      <c r="D317" s="90" t="s">
        <v>984</v>
      </c>
      <c r="E317" s="91"/>
      <c r="F317" s="92">
        <f>F316+F315</f>
        <v>3035888.346635</v>
      </c>
      <c r="G317" s="65"/>
    </row>
    <row r="318" spans="1:7" customHeight="1" ht="14.1">
      <c r="A318" s="87" t="s">
        <v>977</v>
      </c>
      <c r="B318" s="88" t="s">
        <v>985</v>
      </c>
      <c r="C318" s="89" t="s">
        <v>77</v>
      </c>
      <c r="D318" s="90" t="str">
        <f>hsCPC*100&amp;"%xT"</f>
        <v>6.5%xT</v>
      </c>
      <c r="E318" s="91"/>
      <c r="F318" s="92">
        <f>F317*hsCPC</f>
        <v>197332.74253128</v>
      </c>
      <c r="G318" s="65"/>
    </row>
    <row r="319" spans="1:7" customHeight="1" ht="14.1">
      <c r="A319" s="87" t="s">
        <v>977</v>
      </c>
      <c r="B319" s="88" t="s">
        <v>986</v>
      </c>
      <c r="C319" s="89" t="s">
        <v>79</v>
      </c>
      <c r="D319" s="90" t="str">
        <f>hsTL*100&amp;"%x(T+C)"</f>
        <v>5.5%x(T+C)</v>
      </c>
      <c r="E319" s="91"/>
      <c r="F319" s="92">
        <f>hsTL*(F318+F317)</f>
        <v>177827.15990415</v>
      </c>
      <c r="G319" s="65"/>
    </row>
    <row r="320" spans="1:7" customHeight="1" ht="14.1">
      <c r="A320" s="87" t="s">
        <v>977</v>
      </c>
      <c r="B320" s="88" t="s">
        <v>987</v>
      </c>
      <c r="C320" s="89" t="s">
        <v>81</v>
      </c>
      <c r="D320" s="90" t="s">
        <v>82</v>
      </c>
      <c r="E320" s="91"/>
      <c r="F320" s="92">
        <f>(F319+F318+F317)</f>
        <v>3411048.2490704</v>
      </c>
      <c r="G320" s="65"/>
    </row>
    <row r="321" spans="1:7" customHeight="1" ht="14.1">
      <c r="A321" s="87" t="s">
        <v>977</v>
      </c>
      <c r="B321" s="88" t="s">
        <v>988</v>
      </c>
      <c r="C321" s="89" t="s">
        <v>84</v>
      </c>
      <c r="D321" s="90" t="s">
        <v>85</v>
      </c>
      <c r="E321" s="91"/>
      <c r="F321" s="92">
        <f>F320*10/100</f>
        <v>341104.82490704</v>
      </c>
      <c r="G321" s="65"/>
    </row>
    <row r="322" spans="1:7" customHeight="1" ht="14.1">
      <c r="A322" s="87" t="s">
        <v>977</v>
      </c>
      <c r="B322" s="88" t="s">
        <v>989</v>
      </c>
      <c r="C322" s="89" t="s">
        <v>990</v>
      </c>
      <c r="D322" s="90" t="str">
        <f>hsLT*100&amp;"%x(G+GTGT)"</f>
        <v>1%x(G+GTGT)</v>
      </c>
      <c r="E322" s="91"/>
      <c r="F322" s="92">
        <f>hsLT*(F321+F320)</f>
        <v>37521.530739775</v>
      </c>
      <c r="G322" s="65"/>
    </row>
    <row r="323" spans="1:7" customHeight="1" ht="14.1">
      <c r="A323" s="87" t="s">
        <v>977</v>
      </c>
      <c r="B323" s="88" t="s">
        <v>991</v>
      </c>
      <c r="C323" s="89" t="s">
        <v>89</v>
      </c>
      <c r="D323" s="90" t="s">
        <v>992</v>
      </c>
      <c r="E323" s="91"/>
      <c r="F323" s="92">
        <f>(F322+F321+F320)</f>
        <v>3789674.6047172</v>
      </c>
      <c r="G323" s="65"/>
    </row>
    <row r="324" spans="1:7" customHeight="1" ht="14.1">
      <c r="A324" s="211" t="s">
        <v>1083</v>
      </c>
      <c r="B324" s="212"/>
      <c r="C324" s="213"/>
      <c r="D324" s="214"/>
      <c r="E324" s="215"/>
      <c r="F324" s="216"/>
      <c r="G324" s="65"/>
    </row>
    <row r="325" spans="1:7" customHeight="1" ht="14.1">
      <c r="A325" s="207" t="s">
        <v>183</v>
      </c>
      <c r="B325" s="208" t="s">
        <v>1084</v>
      </c>
      <c r="C325" s="60"/>
      <c r="D325" s="209"/>
      <c r="E325" s="38"/>
      <c r="F325" s="210"/>
      <c r="G325" s="65"/>
    </row>
    <row r="326" spans="1:7" customHeight="1" ht="14.1">
      <c r="A326" s="207" t="s">
        <v>1071</v>
      </c>
      <c r="B326" s="208"/>
      <c r="C326" s="60"/>
      <c r="D326" s="209"/>
      <c r="E326" s="38"/>
      <c r="F326" s="210"/>
      <c r="G326" s="65"/>
    </row>
    <row r="327" spans="1:7" customHeight="1" ht="14.1">
      <c r="A327" s="93" t="s">
        <v>977</v>
      </c>
      <c r="B327" s="94" t="s">
        <v>1085</v>
      </c>
      <c r="C327" s="95"/>
      <c r="D327" s="96"/>
      <c r="E327" s="97"/>
      <c r="F327" s="98"/>
      <c r="G327" s="65"/>
    </row>
    <row r="328" spans="1:7" customHeight="1" ht="14.1">
      <c r="A328" s="87" t="s">
        <v>977</v>
      </c>
      <c r="B328" s="88" t="s">
        <v>1001</v>
      </c>
      <c r="C328" s="89"/>
      <c r="D328" s="90"/>
      <c r="E328" s="91"/>
      <c r="F328" s="92">
        <f>SUM(F329:F331)</f>
        <v>279867.984</v>
      </c>
      <c r="G328" s="65"/>
    </row>
    <row r="329" spans="1:7" customHeight="1" ht="14.1">
      <c r="A329" s="87" t="s">
        <v>1086</v>
      </c>
      <c r="B329" s="88" t="s">
        <v>552</v>
      </c>
      <c r="C329" s="89" t="s">
        <v>186</v>
      </c>
      <c r="D329" s="90">
        <v>1</v>
      </c>
      <c r="E329" s="91">
        <f>Table04!E43</f>
        <v>0</v>
      </c>
      <c r="F329" s="92">
        <f>D329*E329</f>
        <v>0</v>
      </c>
      <c r="G329" s="65"/>
    </row>
    <row r="330" spans="1:7" customHeight="1" ht="14.1">
      <c r="A330" s="87" t="s">
        <v>1087</v>
      </c>
      <c r="B330" s="88" t="s">
        <v>667</v>
      </c>
      <c r="C330" s="89" t="s">
        <v>479</v>
      </c>
      <c r="D330" s="90">
        <v>6.36</v>
      </c>
      <c r="E330" s="91">
        <f>Table04!E98</f>
        <v>44000</v>
      </c>
      <c r="F330" s="92">
        <f>D330*E330</f>
        <v>279840</v>
      </c>
      <c r="G330" s="65"/>
    </row>
    <row r="331" spans="1:7" customHeight="1" ht="14.1">
      <c r="A331" s="87" t="s">
        <v>1008</v>
      </c>
      <c r="B331" s="88" t="s">
        <v>1009</v>
      </c>
      <c r="C331" s="89" t="s">
        <v>1010</v>
      </c>
      <c r="D331" s="90">
        <v>0.01</v>
      </c>
      <c r="E331" s="91">
        <f>SUM(F330:F329)/100</f>
        <v>2798.4</v>
      </c>
      <c r="F331" s="92">
        <f>D331*E331</f>
        <v>27.984</v>
      </c>
      <c r="G331" s="65"/>
    </row>
    <row r="332" spans="1:7" customHeight="1" ht="14.1">
      <c r="A332" s="87" t="s">
        <v>977</v>
      </c>
      <c r="B332" s="88" t="s">
        <v>979</v>
      </c>
      <c r="C332" s="89"/>
      <c r="D332" s="90"/>
      <c r="E332" s="91"/>
      <c r="F332" s="92">
        <f>SUM(F333:F333)</f>
        <v>606373.43</v>
      </c>
      <c r="G332" s="65"/>
    </row>
    <row r="333" spans="1:7" customHeight="1" ht="14.1">
      <c r="A333" s="87" t="s">
        <v>1078</v>
      </c>
      <c r="B333" s="88" t="s">
        <v>809</v>
      </c>
      <c r="C333" s="89" t="s">
        <v>175</v>
      </c>
      <c r="D333" s="90">
        <v>1.91</v>
      </c>
      <c r="E333" s="91">
        <f>Table05!E15</f>
        <v>317473</v>
      </c>
      <c r="F333" s="92">
        <f>D333*E333</f>
        <v>606373.43</v>
      </c>
      <c r="G333" s="65"/>
    </row>
    <row r="334" spans="1:7" customHeight="1" ht="14.1">
      <c r="A334" s="87" t="s">
        <v>977</v>
      </c>
      <c r="B334" s="88" t="s">
        <v>1012</v>
      </c>
      <c r="C334" s="89"/>
      <c r="D334" s="90"/>
      <c r="E334" s="91"/>
      <c r="F334" s="92">
        <f>SUM(F335:F337)</f>
        <v>619968.2496</v>
      </c>
      <c r="G334" s="65"/>
    </row>
    <row r="335" spans="1:7" customHeight="1" ht="14.1">
      <c r="A335" s="87" t="s">
        <v>1080</v>
      </c>
      <c r="B335" s="88" t="s">
        <v>876</v>
      </c>
      <c r="C335" s="89" t="s">
        <v>830</v>
      </c>
      <c r="D335" s="90">
        <v>1.59</v>
      </c>
      <c r="E335" s="91">
        <f>Table06!E30</f>
        <v>337158</v>
      </c>
      <c r="F335" s="92">
        <f>D335*E335</f>
        <v>536081.22</v>
      </c>
      <c r="G335" s="65"/>
    </row>
    <row r="336" spans="1:7" customHeight="1" ht="14.1">
      <c r="A336" s="87" t="s">
        <v>1088</v>
      </c>
      <c r="B336" s="88" t="s">
        <v>842</v>
      </c>
      <c r="C336" s="89" t="s">
        <v>830</v>
      </c>
      <c r="D336" s="90">
        <v>0.023</v>
      </c>
      <c r="E336" s="91">
        <f>Table06!E13</f>
        <v>2363684</v>
      </c>
      <c r="F336" s="92">
        <f>D336*E336</f>
        <v>54364.732</v>
      </c>
      <c r="G336" s="65"/>
    </row>
    <row r="337" spans="1:7" customHeight="1" ht="14.1">
      <c r="A337" s="87" t="s">
        <v>1081</v>
      </c>
      <c r="B337" s="88" t="s">
        <v>1082</v>
      </c>
      <c r="C337" s="89" t="s">
        <v>1010</v>
      </c>
      <c r="D337" s="90">
        <v>5</v>
      </c>
      <c r="E337" s="91">
        <f>SUM(F336:F335)/100</f>
        <v>5904.45952</v>
      </c>
      <c r="F337" s="92">
        <f>D337*E337</f>
        <v>29522.2976</v>
      </c>
      <c r="G337" s="65"/>
    </row>
    <row r="338" spans="1:7" customHeight="1" ht="14.1">
      <c r="A338" s="87" t="s">
        <v>977</v>
      </c>
      <c r="B338" s="88" t="s">
        <v>981</v>
      </c>
      <c r="C338" s="89"/>
      <c r="D338" s="90"/>
      <c r="E338" s="91"/>
      <c r="F338" s="92">
        <f>SUM(F337:F328)/2</f>
        <v>1506209.6636</v>
      </c>
      <c r="G338" s="65"/>
    </row>
    <row r="339" spans="1:7" customHeight="1" ht="14.1">
      <c r="A339" s="87" t="s">
        <v>977</v>
      </c>
      <c r="B339" s="88" t="s">
        <v>982</v>
      </c>
      <c r="C339" s="89" t="s">
        <v>75</v>
      </c>
      <c r="D339" s="90" t="str">
        <f>hsTTK*100&amp;"%x(VL+NC+M)"</f>
        <v>2.5%x(VL+NC+M)</v>
      </c>
      <c r="E339" s="91"/>
      <c r="F339" s="92">
        <f>F338*hsTTK</f>
        <v>37655.24159</v>
      </c>
      <c r="G339" s="65"/>
    </row>
    <row r="340" spans="1:7" customHeight="1" ht="14.1">
      <c r="A340" s="87" t="s">
        <v>977</v>
      </c>
      <c r="B340" s="88" t="s">
        <v>983</v>
      </c>
      <c r="C340" s="89" t="s">
        <v>62</v>
      </c>
      <c r="D340" s="90" t="s">
        <v>984</v>
      </c>
      <c r="E340" s="91"/>
      <c r="F340" s="92">
        <f>F339+F338</f>
        <v>1543864.90519</v>
      </c>
      <c r="G340" s="65"/>
    </row>
    <row r="341" spans="1:7" customHeight="1" ht="14.1">
      <c r="A341" s="87" t="s">
        <v>977</v>
      </c>
      <c r="B341" s="88" t="s">
        <v>985</v>
      </c>
      <c r="C341" s="89" t="s">
        <v>77</v>
      </c>
      <c r="D341" s="90" t="str">
        <f>hsCPC*100&amp;"%xT"</f>
        <v>6.5%xT</v>
      </c>
      <c r="E341" s="91"/>
      <c r="F341" s="92">
        <f>F340*hsCPC</f>
        <v>100351.21883735</v>
      </c>
      <c r="G341" s="65"/>
    </row>
    <row r="342" spans="1:7" customHeight="1" ht="14.1">
      <c r="A342" s="87" t="s">
        <v>977</v>
      </c>
      <c r="B342" s="88" t="s">
        <v>986</v>
      </c>
      <c r="C342" s="89" t="s">
        <v>79</v>
      </c>
      <c r="D342" s="90" t="str">
        <f>hsTL*100&amp;"%x(T+C)"</f>
        <v>5.5%x(T+C)</v>
      </c>
      <c r="E342" s="91"/>
      <c r="F342" s="92">
        <f>hsTL*(F341+F340)</f>
        <v>90431.886821504</v>
      </c>
      <c r="G342" s="65"/>
    </row>
    <row r="343" spans="1:7" customHeight="1" ht="14.1">
      <c r="A343" s="87" t="s">
        <v>977</v>
      </c>
      <c r="B343" s="88" t="s">
        <v>987</v>
      </c>
      <c r="C343" s="89" t="s">
        <v>81</v>
      </c>
      <c r="D343" s="90" t="s">
        <v>82</v>
      </c>
      <c r="E343" s="91"/>
      <c r="F343" s="92">
        <f>(F342+F341+F340)</f>
        <v>1734648.0108489</v>
      </c>
      <c r="G343" s="65"/>
    </row>
    <row r="344" spans="1:7" customHeight="1" ht="14.1">
      <c r="A344" s="87" t="s">
        <v>977</v>
      </c>
      <c r="B344" s="88" t="s">
        <v>988</v>
      </c>
      <c r="C344" s="89" t="s">
        <v>84</v>
      </c>
      <c r="D344" s="90" t="s">
        <v>85</v>
      </c>
      <c r="E344" s="91"/>
      <c r="F344" s="92">
        <f>F343*10/100</f>
        <v>173464.80108489</v>
      </c>
      <c r="G344" s="65"/>
    </row>
    <row r="345" spans="1:7" customHeight="1" ht="14.1">
      <c r="A345" s="87" t="s">
        <v>977</v>
      </c>
      <c r="B345" s="88" t="s">
        <v>989</v>
      </c>
      <c r="C345" s="89" t="s">
        <v>990</v>
      </c>
      <c r="D345" s="90" t="str">
        <f>hsLT*100&amp;"%x(G+GTGT)"</f>
        <v>1%x(G+GTGT)</v>
      </c>
      <c r="E345" s="91"/>
      <c r="F345" s="92">
        <f>hsLT*(F344+F343)</f>
        <v>19081.128119337</v>
      </c>
      <c r="G345" s="65"/>
    </row>
    <row r="346" spans="1:7" customHeight="1" ht="14.1">
      <c r="A346" s="87" t="s">
        <v>977</v>
      </c>
      <c r="B346" s="88" t="s">
        <v>991</v>
      </c>
      <c r="C346" s="89" t="s">
        <v>89</v>
      </c>
      <c r="D346" s="90" t="s">
        <v>992</v>
      </c>
      <c r="E346" s="91"/>
      <c r="F346" s="92">
        <f>(F345+F344+F343)</f>
        <v>1927193.9400531</v>
      </c>
      <c r="G346" s="65"/>
    </row>
    <row r="347" spans="1:7" customHeight="1" ht="14.1">
      <c r="A347" s="211" t="s">
        <v>1089</v>
      </c>
      <c r="B347" s="212"/>
      <c r="C347" s="213"/>
      <c r="D347" s="214"/>
      <c r="E347" s="215"/>
      <c r="F347" s="216"/>
      <c r="G347" s="65"/>
    </row>
    <row r="348" spans="1:7" customHeight="1" ht="14.1">
      <c r="A348" s="207" t="s">
        <v>187</v>
      </c>
      <c r="B348" s="208" t="s">
        <v>1090</v>
      </c>
      <c r="C348" s="60"/>
      <c r="D348" s="209"/>
      <c r="E348" s="38"/>
      <c r="F348" s="210"/>
      <c r="G348" s="65"/>
    </row>
    <row r="349" spans="1:7" customHeight="1" ht="14.1">
      <c r="A349" s="207" t="s">
        <v>1071</v>
      </c>
      <c r="B349" s="208"/>
      <c r="C349" s="60"/>
      <c r="D349" s="209"/>
      <c r="E349" s="38"/>
      <c r="F349" s="210"/>
      <c r="G349" s="65"/>
    </row>
    <row r="350" spans="1:7" customHeight="1" ht="14.1">
      <c r="A350" s="93" t="s">
        <v>977</v>
      </c>
      <c r="B350" s="94" t="s">
        <v>1085</v>
      </c>
      <c r="C350" s="95"/>
      <c r="D350" s="96"/>
      <c r="E350" s="97"/>
      <c r="F350" s="98"/>
      <c r="G350" s="65"/>
    </row>
    <row r="351" spans="1:7" customHeight="1" ht="14.1">
      <c r="A351" s="87" t="s">
        <v>977</v>
      </c>
      <c r="B351" s="88" t="s">
        <v>1001</v>
      </c>
      <c r="C351" s="89"/>
      <c r="D351" s="90"/>
      <c r="E351" s="91"/>
      <c r="F351" s="92">
        <f>SUM(F352:F359)</f>
        <v>785866.17876</v>
      </c>
      <c r="G351" s="65"/>
    </row>
    <row r="352" spans="1:7" customHeight="1" ht="14.1">
      <c r="A352" s="87" t="s">
        <v>1091</v>
      </c>
      <c r="B352" s="88" t="s">
        <v>548</v>
      </c>
      <c r="C352" s="89" t="s">
        <v>186</v>
      </c>
      <c r="D352" s="90">
        <v>1</v>
      </c>
      <c r="E352" s="91">
        <f>Table04!E41</f>
        <v>779780</v>
      </c>
      <c r="F352" s="92">
        <f>D352*E352</f>
        <v>779780</v>
      </c>
      <c r="G352" s="65"/>
    </row>
    <row r="353" spans="1:7" customHeight="1" ht="14.1">
      <c r="A353" s="87" t="s">
        <v>1092</v>
      </c>
      <c r="B353" s="88" t="s">
        <v>574</v>
      </c>
      <c r="C353" s="89" t="s">
        <v>479</v>
      </c>
      <c r="D353" s="90">
        <v>0.48</v>
      </c>
      <c r="E353" s="91">
        <f>Table04!E54</f>
        <v>0</v>
      </c>
      <c r="F353" s="92">
        <f>D353*E353</f>
        <v>0</v>
      </c>
      <c r="G353" s="65"/>
    </row>
    <row r="354" spans="1:7" customHeight="1" ht="14.1">
      <c r="A354" s="87" t="s">
        <v>1093</v>
      </c>
      <c r="B354" s="88" t="s">
        <v>485</v>
      </c>
      <c r="C354" s="89" t="s">
        <v>479</v>
      </c>
      <c r="D354" s="90">
        <v>0.08</v>
      </c>
      <c r="E354" s="91">
        <f>Table04!E11</f>
        <v>6140</v>
      </c>
      <c r="F354" s="92">
        <f>D354*E354</f>
        <v>491.2</v>
      </c>
      <c r="G354" s="65"/>
    </row>
    <row r="355" spans="1:7" customHeight="1" ht="14.1">
      <c r="A355" s="87" t="s">
        <v>1094</v>
      </c>
      <c r="B355" s="88" t="s">
        <v>732</v>
      </c>
      <c r="C355" s="89" t="s">
        <v>479</v>
      </c>
      <c r="D355" s="90">
        <v>0.2</v>
      </c>
      <c r="E355" s="91">
        <f>Table04!E131</f>
        <v>20527</v>
      </c>
      <c r="F355" s="92">
        <f>D355*E355</f>
        <v>4105.4</v>
      </c>
      <c r="G355" s="65"/>
    </row>
    <row r="356" spans="1:7" customHeight="1" ht="14.1">
      <c r="A356" s="87" t="s">
        <v>1095</v>
      </c>
      <c r="B356" s="88" t="s">
        <v>726</v>
      </c>
      <c r="C356" s="89" t="s">
        <v>479</v>
      </c>
      <c r="D356" s="90">
        <v>1.1</v>
      </c>
      <c r="E356" s="91">
        <f>Table04!E128</f>
        <v>1050</v>
      </c>
      <c r="F356" s="92">
        <f>D356*E356</f>
        <v>1155</v>
      </c>
      <c r="G356" s="65"/>
    </row>
    <row r="357" spans="1:7" customHeight="1" ht="14.1">
      <c r="A357" s="87" t="s">
        <v>1096</v>
      </c>
      <c r="B357" s="88" t="s">
        <v>522</v>
      </c>
      <c r="C357" s="89" t="s">
        <v>479</v>
      </c>
      <c r="D357" s="90">
        <v>0.35</v>
      </c>
      <c r="E357" s="91">
        <f>Table04!E28</f>
        <v>0</v>
      </c>
      <c r="F357" s="92">
        <f>D357*E357</f>
        <v>0</v>
      </c>
      <c r="G357" s="65"/>
    </row>
    <row r="358" spans="1:7" customHeight="1" ht="14.1">
      <c r="A358" s="87" t="s">
        <v>1097</v>
      </c>
      <c r="B358" s="88" t="s">
        <v>556</v>
      </c>
      <c r="C358" s="89" t="s">
        <v>479</v>
      </c>
      <c r="D358" s="90">
        <v>0.32</v>
      </c>
      <c r="E358" s="91">
        <f>Table04!E45</f>
        <v>800</v>
      </c>
      <c r="F358" s="92">
        <f>D358*E358</f>
        <v>256</v>
      </c>
      <c r="G358" s="65"/>
    </row>
    <row r="359" spans="1:7" customHeight="1" ht="14.1">
      <c r="A359" s="87" t="s">
        <v>1008</v>
      </c>
      <c r="B359" s="88" t="s">
        <v>1009</v>
      </c>
      <c r="C359" s="89" t="s">
        <v>1010</v>
      </c>
      <c r="D359" s="90">
        <v>0.01</v>
      </c>
      <c r="E359" s="91">
        <f>SUM(F358:F352)/100</f>
        <v>7857.876</v>
      </c>
      <c r="F359" s="92">
        <f>D359*E359</f>
        <v>78.57876</v>
      </c>
      <c r="G359" s="65"/>
    </row>
    <row r="360" spans="1:7" customHeight="1" ht="14.1">
      <c r="A360" s="87" t="s">
        <v>977</v>
      </c>
      <c r="B360" s="88" t="s">
        <v>979</v>
      </c>
      <c r="C360" s="89"/>
      <c r="D360" s="90"/>
      <c r="E360" s="91"/>
      <c r="F360" s="92">
        <f>SUM(F361:F361)</f>
        <v>188606.08</v>
      </c>
      <c r="G360" s="65"/>
    </row>
    <row r="361" spans="1:7" customHeight="1" ht="14.1">
      <c r="A361" s="87" t="s">
        <v>1098</v>
      </c>
      <c r="B361" s="88" t="s">
        <v>803</v>
      </c>
      <c r="C361" s="89" t="s">
        <v>175</v>
      </c>
      <c r="D361" s="90">
        <v>0.64</v>
      </c>
      <c r="E361" s="91">
        <f>Table05!E12</f>
        <v>294697</v>
      </c>
      <c r="F361" s="92">
        <f>D361*E361</f>
        <v>188606.08</v>
      </c>
      <c r="G361" s="65"/>
    </row>
    <row r="362" spans="1:7" customHeight="1" ht="14.1">
      <c r="A362" s="87" t="s">
        <v>977</v>
      </c>
      <c r="B362" s="88" t="s">
        <v>981</v>
      </c>
      <c r="C362" s="89"/>
      <c r="D362" s="90"/>
      <c r="E362" s="91"/>
      <c r="F362" s="92">
        <f>SUM(F361:F351)/2</f>
        <v>974472.25876</v>
      </c>
      <c r="G362" s="65"/>
    </row>
    <row r="363" spans="1:7" customHeight="1" ht="14.1">
      <c r="A363" s="87" t="s">
        <v>977</v>
      </c>
      <c r="B363" s="88" t="s">
        <v>982</v>
      </c>
      <c r="C363" s="89" t="s">
        <v>75</v>
      </c>
      <c r="D363" s="90" t="str">
        <f>hsTTK*100&amp;"%x(VL+NC+M)"</f>
        <v>2.5%x(VL+NC+M)</v>
      </c>
      <c r="E363" s="91"/>
      <c r="F363" s="92">
        <f>F362*hsTTK</f>
        <v>24361.806469</v>
      </c>
      <c r="G363" s="65"/>
    </row>
    <row r="364" spans="1:7" customHeight="1" ht="14.1">
      <c r="A364" s="87" t="s">
        <v>977</v>
      </c>
      <c r="B364" s="88" t="s">
        <v>983</v>
      </c>
      <c r="C364" s="89" t="s">
        <v>62</v>
      </c>
      <c r="D364" s="90" t="s">
        <v>984</v>
      </c>
      <c r="E364" s="91"/>
      <c r="F364" s="92">
        <f>F363+F362</f>
        <v>998834.065229</v>
      </c>
      <c r="G364" s="65"/>
    </row>
    <row r="365" spans="1:7" customHeight="1" ht="14.1">
      <c r="A365" s="87" t="s">
        <v>977</v>
      </c>
      <c r="B365" s="88" t="s">
        <v>985</v>
      </c>
      <c r="C365" s="89" t="s">
        <v>77</v>
      </c>
      <c r="D365" s="90" t="str">
        <f>hsCPC*100&amp;"%xT"</f>
        <v>6.5%xT</v>
      </c>
      <c r="E365" s="91"/>
      <c r="F365" s="92">
        <f>F364*hsCPC</f>
        <v>64924.214239885</v>
      </c>
      <c r="G365" s="65"/>
    </row>
    <row r="366" spans="1:7" customHeight="1" ht="14.1">
      <c r="A366" s="87" t="s">
        <v>977</v>
      </c>
      <c r="B366" s="88" t="s">
        <v>986</v>
      </c>
      <c r="C366" s="89" t="s">
        <v>79</v>
      </c>
      <c r="D366" s="90" t="str">
        <f>hsTL*100&amp;"%x(T+C)"</f>
        <v>5.5%x(T+C)</v>
      </c>
      <c r="E366" s="91"/>
      <c r="F366" s="92">
        <f>hsTL*(F365+F364)</f>
        <v>58506.705370789</v>
      </c>
      <c r="G366" s="65"/>
    </row>
    <row r="367" spans="1:7" customHeight="1" ht="14.1">
      <c r="A367" s="87" t="s">
        <v>977</v>
      </c>
      <c r="B367" s="88" t="s">
        <v>987</v>
      </c>
      <c r="C367" s="89" t="s">
        <v>81</v>
      </c>
      <c r="D367" s="90" t="s">
        <v>82</v>
      </c>
      <c r="E367" s="91"/>
      <c r="F367" s="92">
        <f>(F366+F365+F364)</f>
        <v>1122264.9848397</v>
      </c>
      <c r="G367" s="65"/>
    </row>
    <row r="368" spans="1:7" customHeight="1" ht="14.1">
      <c r="A368" s="87" t="s">
        <v>977</v>
      </c>
      <c r="B368" s="88" t="s">
        <v>988</v>
      </c>
      <c r="C368" s="89" t="s">
        <v>84</v>
      </c>
      <c r="D368" s="90" t="s">
        <v>85</v>
      </c>
      <c r="E368" s="91"/>
      <c r="F368" s="92">
        <f>F367*10/100</f>
        <v>112226.49848397</v>
      </c>
      <c r="G368" s="65"/>
    </row>
    <row r="369" spans="1:7" customHeight="1" ht="14.1">
      <c r="A369" s="87" t="s">
        <v>977</v>
      </c>
      <c r="B369" s="88" t="s">
        <v>989</v>
      </c>
      <c r="C369" s="89" t="s">
        <v>990</v>
      </c>
      <c r="D369" s="90" t="str">
        <f>hsLT*100&amp;"%x(G+GTGT)"</f>
        <v>1%x(G+GTGT)</v>
      </c>
      <c r="E369" s="91"/>
      <c r="F369" s="92">
        <f>hsLT*(F368+F367)</f>
        <v>12344.914833236</v>
      </c>
      <c r="G369" s="65"/>
    </row>
    <row r="370" spans="1:7" customHeight="1" ht="14.1">
      <c r="A370" s="87" t="s">
        <v>977</v>
      </c>
      <c r="B370" s="88" t="s">
        <v>991</v>
      </c>
      <c r="C370" s="89" t="s">
        <v>89</v>
      </c>
      <c r="D370" s="90" t="s">
        <v>992</v>
      </c>
      <c r="E370" s="91"/>
      <c r="F370" s="92">
        <f>(F369+F368+F367)</f>
        <v>1246836.3981569</v>
      </c>
      <c r="G370" s="65"/>
    </row>
    <row r="371" spans="1:7" customHeight="1" ht="14.1">
      <c r="A371" s="211" t="s">
        <v>1099</v>
      </c>
      <c r="B371" s="212"/>
      <c r="C371" s="213"/>
      <c r="D371" s="214"/>
      <c r="E371" s="215"/>
      <c r="F371" s="216"/>
      <c r="G371" s="65"/>
    </row>
    <row r="372" spans="1:7" customHeight="1" ht="14.1">
      <c r="A372" s="207" t="s">
        <v>190</v>
      </c>
      <c r="B372" s="208" t="s">
        <v>1100</v>
      </c>
      <c r="C372" s="60"/>
      <c r="D372" s="209"/>
      <c r="E372" s="38"/>
      <c r="F372" s="210"/>
      <c r="G372" s="65"/>
    </row>
    <row r="373" spans="1:7" customHeight="1" ht="14.1">
      <c r="A373" s="207" t="s">
        <v>1071</v>
      </c>
      <c r="B373" s="208"/>
      <c r="C373" s="60"/>
      <c r="D373" s="209"/>
      <c r="E373" s="38"/>
      <c r="F373" s="210"/>
      <c r="G373" s="65"/>
    </row>
    <row r="374" spans="1:7" customHeight="1" ht="14.1">
      <c r="A374" s="93" t="s">
        <v>977</v>
      </c>
      <c r="B374" s="94" t="s">
        <v>1085</v>
      </c>
      <c r="C374" s="95"/>
      <c r="D374" s="96"/>
      <c r="E374" s="97"/>
      <c r="F374" s="98"/>
      <c r="G374" s="65"/>
    </row>
    <row r="375" spans="1:7" customHeight="1" ht="14.1">
      <c r="A375" s="87" t="s">
        <v>977</v>
      </c>
      <c r="B375" s="88" t="s">
        <v>1001</v>
      </c>
      <c r="C375" s="89"/>
      <c r="D375" s="90"/>
      <c r="E375" s="91"/>
      <c r="F375" s="92">
        <f>SUM(F376:F379)</f>
        <v>1599559.94</v>
      </c>
      <c r="G375" s="65"/>
    </row>
    <row r="376" spans="1:7" customHeight="1" ht="14.1">
      <c r="A376" s="87" t="s">
        <v>1101</v>
      </c>
      <c r="B376" s="88" t="s">
        <v>546</v>
      </c>
      <c r="C376" s="89" t="s">
        <v>186</v>
      </c>
      <c r="D376" s="90">
        <v>1</v>
      </c>
      <c r="E376" s="91">
        <f>Table04!E40</f>
        <v>0</v>
      </c>
      <c r="F376" s="92">
        <f>D376*E376</f>
        <v>0</v>
      </c>
      <c r="G376" s="65"/>
    </row>
    <row r="377" spans="1:7" customHeight="1" ht="14.1">
      <c r="A377" s="87" t="s">
        <v>1102</v>
      </c>
      <c r="B377" s="88" t="s">
        <v>497</v>
      </c>
      <c r="C377" s="89" t="s">
        <v>163</v>
      </c>
      <c r="D377" s="90">
        <v>88</v>
      </c>
      <c r="E377" s="91">
        <f>Table04!E17</f>
        <v>18000</v>
      </c>
      <c r="F377" s="92">
        <f>D377*E377</f>
        <v>1584000</v>
      </c>
      <c r="G377" s="65"/>
    </row>
    <row r="378" spans="1:7" customHeight="1" ht="14.1">
      <c r="A378" s="87" t="s">
        <v>1103</v>
      </c>
      <c r="B378" s="88" t="s">
        <v>528</v>
      </c>
      <c r="C378" s="89" t="s">
        <v>167</v>
      </c>
      <c r="D378" s="90">
        <v>0.44</v>
      </c>
      <c r="E378" s="91">
        <f>Table04!E31</f>
        <v>35000</v>
      </c>
      <c r="F378" s="92">
        <f>D378*E378</f>
        <v>15400</v>
      </c>
      <c r="G378" s="65"/>
    </row>
    <row r="379" spans="1:7" customHeight="1" ht="14.1">
      <c r="A379" s="87" t="s">
        <v>1008</v>
      </c>
      <c r="B379" s="88" t="s">
        <v>1009</v>
      </c>
      <c r="C379" s="89" t="s">
        <v>1010</v>
      </c>
      <c r="D379" s="90">
        <v>0.01</v>
      </c>
      <c r="E379" s="91">
        <f>SUM(F378:F376)/100</f>
        <v>15994</v>
      </c>
      <c r="F379" s="92">
        <f>D379*E379</f>
        <v>159.94</v>
      </c>
      <c r="G379" s="65"/>
    </row>
    <row r="380" spans="1:7" customHeight="1" ht="14.1">
      <c r="A380" s="87" t="s">
        <v>977</v>
      </c>
      <c r="B380" s="88" t="s">
        <v>979</v>
      </c>
      <c r="C380" s="89"/>
      <c r="D380" s="90"/>
      <c r="E380" s="91"/>
      <c r="F380" s="92">
        <f>SUM(F381:F381)</f>
        <v>1352434.98</v>
      </c>
      <c r="G380" s="65"/>
    </row>
    <row r="381" spans="1:7" customHeight="1" ht="14.1">
      <c r="A381" s="87" t="s">
        <v>1078</v>
      </c>
      <c r="B381" s="88" t="s">
        <v>809</v>
      </c>
      <c r="C381" s="89" t="s">
        <v>175</v>
      </c>
      <c r="D381" s="90">
        <v>4.26</v>
      </c>
      <c r="E381" s="91">
        <f>Table05!E15</f>
        <v>317473</v>
      </c>
      <c r="F381" s="92">
        <f>D381*E381</f>
        <v>1352434.98</v>
      </c>
      <c r="G381" s="65"/>
    </row>
    <row r="382" spans="1:7" customHeight="1" ht="14.1">
      <c r="A382" s="87" t="s">
        <v>977</v>
      </c>
      <c r="B382" s="88" t="s">
        <v>1012</v>
      </c>
      <c r="C382" s="89"/>
      <c r="D382" s="90"/>
      <c r="E382" s="91"/>
      <c r="F382" s="92">
        <f>SUM(F383:F383)</f>
        <v>54364.732</v>
      </c>
      <c r="G382" s="65"/>
    </row>
    <row r="383" spans="1:7" customHeight="1" ht="14.1">
      <c r="A383" s="87" t="s">
        <v>1088</v>
      </c>
      <c r="B383" s="88" t="s">
        <v>842</v>
      </c>
      <c r="C383" s="89" t="s">
        <v>830</v>
      </c>
      <c r="D383" s="90">
        <v>0.023</v>
      </c>
      <c r="E383" s="91">
        <f>Table06!E13</f>
        <v>2363684</v>
      </c>
      <c r="F383" s="92">
        <f>D383*E383</f>
        <v>54364.732</v>
      </c>
      <c r="G383" s="65"/>
    </row>
    <row r="384" spans="1:7" customHeight="1" ht="14.1">
      <c r="A384" s="87" t="s">
        <v>977</v>
      </c>
      <c r="B384" s="88" t="s">
        <v>981</v>
      </c>
      <c r="C384" s="89"/>
      <c r="D384" s="90"/>
      <c r="E384" s="91"/>
      <c r="F384" s="92">
        <f>SUM(F383:F375)/2</f>
        <v>3006359.652</v>
      </c>
      <c r="G384" s="65"/>
    </row>
    <row r="385" spans="1:7" customHeight="1" ht="14.1">
      <c r="A385" s="87" t="s">
        <v>977</v>
      </c>
      <c r="B385" s="88" t="s">
        <v>982</v>
      </c>
      <c r="C385" s="89" t="s">
        <v>75</v>
      </c>
      <c r="D385" s="90" t="str">
        <f>hsTTK*100&amp;"%x(VL+NC+M)"</f>
        <v>2.5%x(VL+NC+M)</v>
      </c>
      <c r="E385" s="91"/>
      <c r="F385" s="92">
        <f>F384*hsTTK</f>
        <v>75158.9913</v>
      </c>
      <c r="G385" s="65"/>
    </row>
    <row r="386" spans="1:7" customHeight="1" ht="14.1">
      <c r="A386" s="87" t="s">
        <v>977</v>
      </c>
      <c r="B386" s="88" t="s">
        <v>983</v>
      </c>
      <c r="C386" s="89" t="s">
        <v>62</v>
      </c>
      <c r="D386" s="90" t="s">
        <v>984</v>
      </c>
      <c r="E386" s="91"/>
      <c r="F386" s="92">
        <f>F385+F384</f>
        <v>3081518.6433</v>
      </c>
      <c r="G386" s="65"/>
    </row>
    <row r="387" spans="1:7" customHeight="1" ht="14.1">
      <c r="A387" s="87" t="s">
        <v>977</v>
      </c>
      <c r="B387" s="88" t="s">
        <v>985</v>
      </c>
      <c r="C387" s="89" t="s">
        <v>77</v>
      </c>
      <c r="D387" s="90" t="str">
        <f>hsCPC*100&amp;"%xT"</f>
        <v>6.5%xT</v>
      </c>
      <c r="E387" s="91"/>
      <c r="F387" s="92">
        <f>F386*hsCPC</f>
        <v>200298.7118145</v>
      </c>
      <c r="G387" s="65"/>
    </row>
    <row r="388" spans="1:7" customHeight="1" ht="14.1">
      <c r="A388" s="87" t="s">
        <v>977</v>
      </c>
      <c r="B388" s="88" t="s">
        <v>986</v>
      </c>
      <c r="C388" s="89" t="s">
        <v>79</v>
      </c>
      <c r="D388" s="90" t="str">
        <f>hsTL*100&amp;"%x(T+C)"</f>
        <v>5.5%x(T+C)</v>
      </c>
      <c r="E388" s="91"/>
      <c r="F388" s="92">
        <f>hsTL*(F387+F386)</f>
        <v>180499.9545313</v>
      </c>
      <c r="G388" s="65"/>
    </row>
    <row r="389" spans="1:7" customHeight="1" ht="14.1">
      <c r="A389" s="87" t="s">
        <v>977</v>
      </c>
      <c r="B389" s="88" t="s">
        <v>987</v>
      </c>
      <c r="C389" s="89" t="s">
        <v>81</v>
      </c>
      <c r="D389" s="90" t="s">
        <v>82</v>
      </c>
      <c r="E389" s="91"/>
      <c r="F389" s="92">
        <f>(F388+F387+F386)</f>
        <v>3462317.3096458</v>
      </c>
      <c r="G389" s="65"/>
    </row>
    <row r="390" spans="1:7" customHeight="1" ht="14.1">
      <c r="A390" s="87" t="s">
        <v>977</v>
      </c>
      <c r="B390" s="88" t="s">
        <v>988</v>
      </c>
      <c r="C390" s="89" t="s">
        <v>84</v>
      </c>
      <c r="D390" s="90" t="s">
        <v>85</v>
      </c>
      <c r="E390" s="91"/>
      <c r="F390" s="92">
        <f>F389*10/100</f>
        <v>346231.73096458</v>
      </c>
      <c r="G390" s="65"/>
    </row>
    <row r="391" spans="1:7" customHeight="1" ht="14.1">
      <c r="A391" s="87" t="s">
        <v>977</v>
      </c>
      <c r="B391" s="88" t="s">
        <v>989</v>
      </c>
      <c r="C391" s="89" t="s">
        <v>990</v>
      </c>
      <c r="D391" s="90" t="str">
        <f>hsLT*100&amp;"%x(G+GTGT)"</f>
        <v>1%x(G+GTGT)</v>
      </c>
      <c r="E391" s="91"/>
      <c r="F391" s="92">
        <f>hsLT*(F390+F389)</f>
        <v>38085.490406104</v>
      </c>
      <c r="G391" s="65"/>
    </row>
    <row r="392" spans="1:7" customHeight="1" ht="14.1">
      <c r="A392" s="87" t="s">
        <v>977</v>
      </c>
      <c r="B392" s="88" t="s">
        <v>991</v>
      </c>
      <c r="C392" s="89" t="s">
        <v>89</v>
      </c>
      <c r="D392" s="90" t="s">
        <v>992</v>
      </c>
      <c r="E392" s="91"/>
      <c r="F392" s="92">
        <f>(F391+F390+F389)</f>
        <v>3846634.5310165</v>
      </c>
      <c r="G392" s="65"/>
    </row>
    <row r="393" spans="1:7" customHeight="1" ht="14.1">
      <c r="A393" s="211" t="s">
        <v>1104</v>
      </c>
      <c r="B393" s="212"/>
      <c r="C393" s="213"/>
      <c r="D393" s="214"/>
      <c r="E393" s="215"/>
      <c r="F393" s="216"/>
      <c r="G393" s="65"/>
    </row>
    <row r="394" spans="1:7" customHeight="1" ht="14.1">
      <c r="A394" s="207" t="s">
        <v>193</v>
      </c>
      <c r="B394" s="208" t="s">
        <v>1105</v>
      </c>
      <c r="C394" s="60"/>
      <c r="D394" s="209"/>
      <c r="E394" s="38"/>
      <c r="F394" s="210"/>
      <c r="G394" s="65"/>
    </row>
    <row r="395" spans="1:7" customHeight="1" ht="14.1">
      <c r="A395" s="207" t="s">
        <v>1071</v>
      </c>
      <c r="B395" s="208"/>
      <c r="C395" s="60"/>
      <c r="D395" s="209"/>
      <c r="E395" s="38"/>
      <c r="F395" s="210"/>
      <c r="G395" s="65"/>
    </row>
    <row r="396" spans="1:7" customHeight="1" ht="14.1">
      <c r="A396" s="93" t="s">
        <v>977</v>
      </c>
      <c r="B396" s="94" t="s">
        <v>1020</v>
      </c>
      <c r="C396" s="95"/>
      <c r="D396" s="96"/>
      <c r="E396" s="97"/>
      <c r="F396" s="98"/>
      <c r="G396" s="65"/>
    </row>
    <row r="397" spans="1:7" customHeight="1" ht="14.1">
      <c r="A397" s="87" t="s">
        <v>977</v>
      </c>
      <c r="B397" s="88" t="s">
        <v>1001</v>
      </c>
      <c r="C397" s="89"/>
      <c r="D397" s="90"/>
      <c r="E397" s="91"/>
      <c r="F397" s="92">
        <f>SUM(F398:F401)</f>
        <v>11865653.8</v>
      </c>
      <c r="G397" s="65"/>
    </row>
    <row r="398" spans="1:7" customHeight="1" ht="14.1">
      <c r="A398" s="87" t="s">
        <v>1106</v>
      </c>
      <c r="B398" s="88" t="s">
        <v>507</v>
      </c>
      <c r="C398" s="89" t="s">
        <v>125</v>
      </c>
      <c r="D398" s="90">
        <v>4.51</v>
      </c>
      <c r="E398" s="91">
        <f>Table04!E21</f>
        <v>400000</v>
      </c>
      <c r="F398" s="92">
        <f>D398*E398</f>
        <v>1804000</v>
      </c>
      <c r="G398" s="65"/>
    </row>
    <row r="399" spans="1:7" customHeight="1" ht="14.1">
      <c r="A399" s="87" t="s">
        <v>1107</v>
      </c>
      <c r="B399" s="88" t="s">
        <v>638</v>
      </c>
      <c r="C399" s="89" t="s">
        <v>167</v>
      </c>
      <c r="D399" s="90">
        <v>161</v>
      </c>
      <c r="E399" s="91">
        <f>Table04!E84</f>
        <v>62000</v>
      </c>
      <c r="F399" s="92">
        <f>D399*E399</f>
        <v>9982000</v>
      </c>
      <c r="G399" s="65"/>
    </row>
    <row r="400" spans="1:7" customHeight="1" ht="14.1">
      <c r="A400" s="87" t="s">
        <v>1108</v>
      </c>
      <c r="B400" s="88" t="s">
        <v>568</v>
      </c>
      <c r="C400" s="89" t="s">
        <v>479</v>
      </c>
      <c r="D400" s="90">
        <v>6.78</v>
      </c>
      <c r="E400" s="91">
        <f>Table04!E51</f>
        <v>10000</v>
      </c>
      <c r="F400" s="92">
        <f>D400*E400</f>
        <v>67800</v>
      </c>
      <c r="G400" s="65"/>
    </row>
    <row r="401" spans="1:7" customHeight="1" ht="14.1">
      <c r="A401" s="87" t="s">
        <v>1008</v>
      </c>
      <c r="B401" s="88" t="s">
        <v>1009</v>
      </c>
      <c r="C401" s="89" t="s">
        <v>1010</v>
      </c>
      <c r="D401" s="90">
        <v>0.1</v>
      </c>
      <c r="E401" s="91">
        <f>SUM(F400:F398)/100</f>
        <v>118538</v>
      </c>
      <c r="F401" s="92">
        <f>D401*E401</f>
        <v>11853.8</v>
      </c>
      <c r="G401" s="65"/>
    </row>
    <row r="402" spans="1:7" customHeight="1" ht="14.1">
      <c r="A402" s="87" t="s">
        <v>977</v>
      </c>
      <c r="B402" s="88" t="s">
        <v>979</v>
      </c>
      <c r="C402" s="89"/>
      <c r="D402" s="90"/>
      <c r="E402" s="91"/>
      <c r="F402" s="92">
        <f>SUM(F403:F403)</f>
        <v>6056023.35</v>
      </c>
      <c r="G402" s="65"/>
    </row>
    <row r="403" spans="1:7" customHeight="1" ht="14.1">
      <c r="A403" s="87" t="s">
        <v>1098</v>
      </c>
      <c r="B403" s="88" t="s">
        <v>803</v>
      </c>
      <c r="C403" s="89" t="s">
        <v>175</v>
      </c>
      <c r="D403" s="90">
        <v>20.55</v>
      </c>
      <c r="E403" s="91">
        <f>Table05!E12</f>
        <v>294697</v>
      </c>
      <c r="F403" s="92">
        <f>D403*E403</f>
        <v>6056023.35</v>
      </c>
      <c r="G403" s="65"/>
    </row>
    <row r="404" spans="1:7" customHeight="1" ht="14.1">
      <c r="A404" s="87" t="s">
        <v>977</v>
      </c>
      <c r="B404" s="88" t="s">
        <v>981</v>
      </c>
      <c r="C404" s="89"/>
      <c r="D404" s="90"/>
      <c r="E404" s="91"/>
      <c r="F404" s="92">
        <f>SUM(F403:F397)/2</f>
        <v>17921677.15</v>
      </c>
      <c r="G404" s="65"/>
    </row>
    <row r="405" spans="1:7" customHeight="1" ht="14.1">
      <c r="A405" s="87" t="s">
        <v>977</v>
      </c>
      <c r="B405" s="88" t="s">
        <v>982</v>
      </c>
      <c r="C405" s="89" t="s">
        <v>75</v>
      </c>
      <c r="D405" s="90" t="str">
        <f>hsTTK*100&amp;"%x(VL+NC+M)"</f>
        <v>2.5%x(VL+NC+M)</v>
      </c>
      <c r="E405" s="91"/>
      <c r="F405" s="92">
        <f>F404*hsTTK</f>
        <v>448041.92875</v>
      </c>
      <c r="G405" s="65"/>
    </row>
    <row r="406" spans="1:7" customHeight="1" ht="14.1">
      <c r="A406" s="87" t="s">
        <v>977</v>
      </c>
      <c r="B406" s="88" t="s">
        <v>983</v>
      </c>
      <c r="C406" s="89" t="s">
        <v>62</v>
      </c>
      <c r="D406" s="90" t="s">
        <v>984</v>
      </c>
      <c r="E406" s="91"/>
      <c r="F406" s="92">
        <f>F405+F404</f>
        <v>18369719.07875</v>
      </c>
      <c r="G406" s="65"/>
    </row>
    <row r="407" spans="1:7" customHeight="1" ht="14.1">
      <c r="A407" s="87" t="s">
        <v>977</v>
      </c>
      <c r="B407" s="88" t="s">
        <v>985</v>
      </c>
      <c r="C407" s="89" t="s">
        <v>77</v>
      </c>
      <c r="D407" s="90" t="str">
        <f>hsCPC*100&amp;"%xT"</f>
        <v>6.5%xT</v>
      </c>
      <c r="E407" s="91"/>
      <c r="F407" s="92">
        <f>F406*hsCPC</f>
        <v>1194031.7401188</v>
      </c>
      <c r="G407" s="65"/>
    </row>
    <row r="408" spans="1:7" customHeight="1" ht="14.1">
      <c r="A408" s="87" t="s">
        <v>977</v>
      </c>
      <c r="B408" s="88" t="s">
        <v>986</v>
      </c>
      <c r="C408" s="89" t="s">
        <v>79</v>
      </c>
      <c r="D408" s="90" t="str">
        <f>hsTL*100&amp;"%x(T+C)"</f>
        <v>5.5%x(T+C)</v>
      </c>
      <c r="E408" s="91"/>
      <c r="F408" s="92">
        <f>hsTL*(F407+F406)</f>
        <v>1076006.2950378</v>
      </c>
      <c r="G408" s="65"/>
    </row>
    <row r="409" spans="1:7" customHeight="1" ht="14.1">
      <c r="A409" s="87" t="s">
        <v>977</v>
      </c>
      <c r="B409" s="88" t="s">
        <v>987</v>
      </c>
      <c r="C409" s="89" t="s">
        <v>81</v>
      </c>
      <c r="D409" s="90" t="s">
        <v>82</v>
      </c>
      <c r="E409" s="91"/>
      <c r="F409" s="92">
        <f>(F408+F407+F406)</f>
        <v>20639757.113907</v>
      </c>
      <c r="G409" s="65"/>
    </row>
    <row r="410" spans="1:7" customHeight="1" ht="14.1">
      <c r="A410" s="87" t="s">
        <v>977</v>
      </c>
      <c r="B410" s="88" t="s">
        <v>988</v>
      </c>
      <c r="C410" s="89" t="s">
        <v>84</v>
      </c>
      <c r="D410" s="90" t="s">
        <v>85</v>
      </c>
      <c r="E410" s="91"/>
      <c r="F410" s="92">
        <f>F409*10/100</f>
        <v>2063975.7113907</v>
      </c>
      <c r="G410" s="65"/>
    </row>
    <row r="411" spans="1:7" customHeight="1" ht="14.1">
      <c r="A411" s="87" t="s">
        <v>977</v>
      </c>
      <c r="B411" s="88" t="s">
        <v>989</v>
      </c>
      <c r="C411" s="89" t="s">
        <v>990</v>
      </c>
      <c r="D411" s="90" t="str">
        <f>hsLT*100&amp;"%x(G+GTGT)"</f>
        <v>1%x(G+GTGT)</v>
      </c>
      <c r="E411" s="91"/>
      <c r="F411" s="92">
        <f>hsLT*(F410+F409)</f>
        <v>227037.32825297</v>
      </c>
      <c r="G411" s="65"/>
    </row>
    <row r="412" spans="1:7" customHeight="1" ht="14.1">
      <c r="A412" s="87" t="s">
        <v>977</v>
      </c>
      <c r="B412" s="88" t="s">
        <v>991</v>
      </c>
      <c r="C412" s="89" t="s">
        <v>89</v>
      </c>
      <c r="D412" s="90" t="s">
        <v>992</v>
      </c>
      <c r="E412" s="91"/>
      <c r="F412" s="92">
        <f>(F411+F410+F409)</f>
        <v>22930770.15355</v>
      </c>
      <c r="G412" s="65"/>
    </row>
    <row r="413" spans="1:7" customHeight="1" ht="14.1">
      <c r="A413" s="211" t="s">
        <v>1109</v>
      </c>
      <c r="B413" s="212"/>
      <c r="C413" s="213"/>
      <c r="D413" s="214"/>
      <c r="E413" s="215"/>
      <c r="F413" s="216"/>
      <c r="G413" s="65"/>
    </row>
    <row r="414" spans="1:7" customHeight="1" ht="14.1">
      <c r="A414" s="207" t="s">
        <v>196</v>
      </c>
      <c r="B414" s="208" t="s">
        <v>1110</v>
      </c>
      <c r="C414" s="60"/>
      <c r="D414" s="209"/>
      <c r="E414" s="38"/>
      <c r="F414" s="210"/>
      <c r="G414" s="65"/>
    </row>
    <row r="415" spans="1:7" customHeight="1" ht="14.1">
      <c r="A415" s="207" t="s">
        <v>1071</v>
      </c>
      <c r="B415" s="208"/>
      <c r="C415" s="60"/>
      <c r="D415" s="209"/>
      <c r="E415" s="38"/>
      <c r="F415" s="210"/>
      <c r="G415" s="65"/>
    </row>
    <row r="416" spans="1:7" customHeight="1" ht="14.1">
      <c r="A416" s="93" t="s">
        <v>977</v>
      </c>
      <c r="B416" s="94" t="s">
        <v>1020</v>
      </c>
      <c r="C416" s="95"/>
      <c r="D416" s="96"/>
      <c r="E416" s="97"/>
      <c r="F416" s="98"/>
      <c r="G416" s="65"/>
    </row>
    <row r="417" spans="1:7" customHeight="1" ht="14.1">
      <c r="A417" s="87" t="s">
        <v>977</v>
      </c>
      <c r="B417" s="88" t="s">
        <v>1001</v>
      </c>
      <c r="C417" s="89"/>
      <c r="D417" s="90"/>
      <c r="E417" s="91"/>
      <c r="F417" s="92">
        <f>SUM(F418:F421)</f>
        <v>3964760.8</v>
      </c>
      <c r="G417" s="65"/>
    </row>
    <row r="418" spans="1:7" customHeight="1" ht="14.1">
      <c r="A418" s="87" t="s">
        <v>1106</v>
      </c>
      <c r="B418" s="88" t="s">
        <v>507</v>
      </c>
      <c r="C418" s="89" t="s">
        <v>125</v>
      </c>
      <c r="D418" s="90">
        <v>1.92</v>
      </c>
      <c r="E418" s="91">
        <f>Table04!E21</f>
        <v>400000</v>
      </c>
      <c r="F418" s="92">
        <f>D418*E418</f>
        <v>768000</v>
      </c>
      <c r="G418" s="65"/>
    </row>
    <row r="419" spans="1:7" customHeight="1" ht="14.1">
      <c r="A419" s="87" t="s">
        <v>1107</v>
      </c>
      <c r="B419" s="88" t="s">
        <v>638</v>
      </c>
      <c r="C419" s="89" t="s">
        <v>167</v>
      </c>
      <c r="D419" s="90">
        <v>51.1</v>
      </c>
      <c r="E419" s="91">
        <f>Table04!E84</f>
        <v>62000</v>
      </c>
      <c r="F419" s="92">
        <f>D419*E419</f>
        <v>3168200</v>
      </c>
      <c r="G419" s="65"/>
    </row>
    <row r="420" spans="1:7" customHeight="1" ht="14.1">
      <c r="A420" s="87" t="s">
        <v>1108</v>
      </c>
      <c r="B420" s="88" t="s">
        <v>568</v>
      </c>
      <c r="C420" s="89" t="s">
        <v>479</v>
      </c>
      <c r="D420" s="90">
        <v>2.46</v>
      </c>
      <c r="E420" s="91">
        <f>Table04!E51</f>
        <v>10000</v>
      </c>
      <c r="F420" s="92">
        <f>D420*E420</f>
        <v>24600</v>
      </c>
      <c r="G420" s="65"/>
    </row>
    <row r="421" spans="1:7" customHeight="1" ht="14.1">
      <c r="A421" s="87" t="s">
        <v>1008</v>
      </c>
      <c r="B421" s="88" t="s">
        <v>1009</v>
      </c>
      <c r="C421" s="89" t="s">
        <v>1010</v>
      </c>
      <c r="D421" s="90">
        <v>0.1</v>
      </c>
      <c r="E421" s="91">
        <f>SUM(F420:F418)/100</f>
        <v>39608</v>
      </c>
      <c r="F421" s="92">
        <f>D421*E421</f>
        <v>3960.8</v>
      </c>
      <c r="G421" s="65"/>
    </row>
    <row r="422" spans="1:7" customHeight="1" ht="14.1">
      <c r="A422" s="87" t="s">
        <v>977</v>
      </c>
      <c r="B422" s="88" t="s">
        <v>979</v>
      </c>
      <c r="C422" s="89"/>
      <c r="D422" s="90"/>
      <c r="E422" s="91"/>
      <c r="F422" s="92">
        <f>SUM(F423:F423)</f>
        <v>4420455</v>
      </c>
      <c r="G422" s="65"/>
    </row>
    <row r="423" spans="1:7" customHeight="1" ht="14.1">
      <c r="A423" s="87" t="s">
        <v>1098</v>
      </c>
      <c r="B423" s="88" t="s">
        <v>803</v>
      </c>
      <c r="C423" s="89" t="s">
        <v>175</v>
      </c>
      <c r="D423" s="90">
        <v>15</v>
      </c>
      <c r="E423" s="91">
        <f>Table05!E12</f>
        <v>294697</v>
      </c>
      <c r="F423" s="92">
        <f>D423*E423</f>
        <v>4420455</v>
      </c>
      <c r="G423" s="65"/>
    </row>
    <row r="424" spans="1:7" customHeight="1" ht="14.1">
      <c r="A424" s="87" t="s">
        <v>977</v>
      </c>
      <c r="B424" s="88" t="s">
        <v>981</v>
      </c>
      <c r="C424" s="89"/>
      <c r="D424" s="90"/>
      <c r="E424" s="91"/>
      <c r="F424" s="92">
        <f>SUM(F423:F417)/2</f>
        <v>8385215.8</v>
      </c>
      <c r="G424" s="65"/>
    </row>
    <row r="425" spans="1:7" customHeight="1" ht="14.1">
      <c r="A425" s="87" t="s">
        <v>977</v>
      </c>
      <c r="B425" s="88" t="s">
        <v>982</v>
      </c>
      <c r="C425" s="89" t="s">
        <v>75</v>
      </c>
      <c r="D425" s="90" t="str">
        <f>hsTTK*100&amp;"%x(VL+NC+M)"</f>
        <v>2.5%x(VL+NC+M)</v>
      </c>
      <c r="E425" s="91"/>
      <c r="F425" s="92">
        <f>F424*hsTTK</f>
        <v>209630.395</v>
      </c>
      <c r="G425" s="65"/>
    </row>
    <row r="426" spans="1:7" customHeight="1" ht="14.1">
      <c r="A426" s="87" t="s">
        <v>977</v>
      </c>
      <c r="B426" s="88" t="s">
        <v>983</v>
      </c>
      <c r="C426" s="89" t="s">
        <v>62</v>
      </c>
      <c r="D426" s="90" t="s">
        <v>984</v>
      </c>
      <c r="E426" s="91"/>
      <c r="F426" s="92">
        <f>F425+F424</f>
        <v>8594846.195</v>
      </c>
      <c r="G426" s="65"/>
    </row>
    <row r="427" spans="1:7" customHeight="1" ht="14.1">
      <c r="A427" s="87" t="s">
        <v>977</v>
      </c>
      <c r="B427" s="88" t="s">
        <v>985</v>
      </c>
      <c r="C427" s="89" t="s">
        <v>77</v>
      </c>
      <c r="D427" s="90" t="str">
        <f>hsCPC*100&amp;"%xT"</f>
        <v>6.5%xT</v>
      </c>
      <c r="E427" s="91"/>
      <c r="F427" s="92">
        <f>F426*hsCPC</f>
        <v>558665.002675</v>
      </c>
      <c r="G427" s="65"/>
    </row>
    <row r="428" spans="1:7" customHeight="1" ht="14.1">
      <c r="A428" s="87" t="s">
        <v>977</v>
      </c>
      <c r="B428" s="88" t="s">
        <v>986</v>
      </c>
      <c r="C428" s="89" t="s">
        <v>79</v>
      </c>
      <c r="D428" s="90" t="str">
        <f>hsTL*100&amp;"%x(T+C)"</f>
        <v>5.5%x(T+C)</v>
      </c>
      <c r="E428" s="91"/>
      <c r="F428" s="92">
        <f>hsTL*(F427+F426)</f>
        <v>503443.11587213</v>
      </c>
      <c r="G428" s="65"/>
    </row>
    <row r="429" spans="1:7" customHeight="1" ht="14.1">
      <c r="A429" s="87" t="s">
        <v>977</v>
      </c>
      <c r="B429" s="88" t="s">
        <v>987</v>
      </c>
      <c r="C429" s="89" t="s">
        <v>81</v>
      </c>
      <c r="D429" s="90" t="s">
        <v>82</v>
      </c>
      <c r="E429" s="91"/>
      <c r="F429" s="92">
        <f>(F428+F427+F426)</f>
        <v>9656954.3135471</v>
      </c>
      <c r="G429" s="65"/>
    </row>
    <row r="430" spans="1:7" customHeight="1" ht="14.1">
      <c r="A430" s="87" t="s">
        <v>977</v>
      </c>
      <c r="B430" s="88" t="s">
        <v>988</v>
      </c>
      <c r="C430" s="89" t="s">
        <v>84</v>
      </c>
      <c r="D430" s="90" t="s">
        <v>85</v>
      </c>
      <c r="E430" s="91"/>
      <c r="F430" s="92">
        <f>F429*10/100</f>
        <v>965695.43135471</v>
      </c>
      <c r="G430" s="65"/>
    </row>
    <row r="431" spans="1:7" customHeight="1" ht="14.1">
      <c r="A431" s="87" t="s">
        <v>977</v>
      </c>
      <c r="B431" s="88" t="s">
        <v>989</v>
      </c>
      <c r="C431" s="89" t="s">
        <v>990</v>
      </c>
      <c r="D431" s="90" t="str">
        <f>hsLT*100&amp;"%x(G+GTGT)"</f>
        <v>1%x(G+GTGT)</v>
      </c>
      <c r="E431" s="91"/>
      <c r="F431" s="92">
        <f>hsLT*(F430+F429)</f>
        <v>106226.49744902</v>
      </c>
      <c r="G431" s="65"/>
    </row>
    <row r="432" spans="1:7" customHeight="1" ht="14.1">
      <c r="A432" s="87" t="s">
        <v>977</v>
      </c>
      <c r="B432" s="88" t="s">
        <v>991</v>
      </c>
      <c r="C432" s="89" t="s">
        <v>89</v>
      </c>
      <c r="D432" s="90" t="s">
        <v>992</v>
      </c>
      <c r="E432" s="91"/>
      <c r="F432" s="92">
        <f>(F431+F430+F429)</f>
        <v>10728876.242351</v>
      </c>
      <c r="G432" s="65"/>
    </row>
    <row r="433" spans="1:7" customHeight="1" ht="14.1">
      <c r="A433" s="211" t="s">
        <v>1111</v>
      </c>
      <c r="B433" s="212"/>
      <c r="C433" s="213"/>
      <c r="D433" s="214"/>
      <c r="E433" s="215"/>
      <c r="F433" s="216"/>
      <c r="G433" s="65"/>
    </row>
    <row r="434" spans="1:7" customHeight="1" ht="14.1">
      <c r="A434" s="207" t="s">
        <v>199</v>
      </c>
      <c r="B434" s="208" t="s">
        <v>1112</v>
      </c>
      <c r="C434" s="60"/>
      <c r="D434" s="209"/>
      <c r="E434" s="38"/>
      <c r="F434" s="210"/>
      <c r="G434" s="65"/>
    </row>
    <row r="435" spans="1:7" customHeight="1" ht="14.1">
      <c r="A435" s="207" t="s">
        <v>1071</v>
      </c>
      <c r="B435" s="208"/>
      <c r="C435" s="60"/>
      <c r="D435" s="209"/>
      <c r="E435" s="38"/>
      <c r="F435" s="210"/>
      <c r="G435" s="65"/>
    </row>
    <row r="436" spans="1:7" customHeight="1" ht="14.1">
      <c r="A436" s="93" t="s">
        <v>977</v>
      </c>
      <c r="B436" s="94" t="s">
        <v>1085</v>
      </c>
      <c r="C436" s="95"/>
      <c r="D436" s="96"/>
      <c r="E436" s="97"/>
      <c r="F436" s="98"/>
      <c r="G436" s="65"/>
    </row>
    <row r="437" spans="1:7" customHeight="1" ht="14.1">
      <c r="A437" s="87" t="s">
        <v>977</v>
      </c>
      <c r="B437" s="88" t="s">
        <v>1001</v>
      </c>
      <c r="C437" s="89"/>
      <c r="D437" s="90"/>
      <c r="E437" s="91"/>
      <c r="F437" s="92">
        <f>SUM(F438:F441)</f>
        <v>1400.42</v>
      </c>
      <c r="G437" s="65"/>
    </row>
    <row r="438" spans="1:7" customHeight="1" ht="14.1">
      <c r="A438" s="87" t="s">
        <v>1113</v>
      </c>
      <c r="B438" s="88" t="s">
        <v>544</v>
      </c>
      <c r="C438" s="89" t="s">
        <v>186</v>
      </c>
      <c r="D438" s="90">
        <v>1</v>
      </c>
      <c r="E438" s="91">
        <f>Table04!E39</f>
        <v>0</v>
      </c>
      <c r="F438" s="92">
        <f>D438*E438</f>
        <v>0</v>
      </c>
      <c r="G438" s="65"/>
    </row>
    <row r="439" spans="1:7" customHeight="1" ht="14.1">
      <c r="A439" s="87" t="s">
        <v>1114</v>
      </c>
      <c r="B439" s="88" t="s">
        <v>591</v>
      </c>
      <c r="C439" s="89" t="s">
        <v>186</v>
      </c>
      <c r="D439" s="90">
        <v>2</v>
      </c>
      <c r="E439" s="91">
        <f>Table04!E62</f>
        <v>0</v>
      </c>
      <c r="F439" s="92">
        <f>D439*E439</f>
        <v>0</v>
      </c>
      <c r="G439" s="65"/>
    </row>
    <row r="440" spans="1:7" customHeight="1" ht="14.1">
      <c r="A440" s="87" t="s">
        <v>1115</v>
      </c>
      <c r="B440" s="88" t="s">
        <v>649</v>
      </c>
      <c r="C440" s="89" t="s">
        <v>479</v>
      </c>
      <c r="D440" s="90">
        <v>0.14</v>
      </c>
      <c r="E440" s="91">
        <f>Table04!E89</f>
        <v>10000</v>
      </c>
      <c r="F440" s="92">
        <f>D440*E440</f>
        <v>1400</v>
      </c>
      <c r="G440" s="65"/>
    </row>
    <row r="441" spans="1:7" customHeight="1" ht="14.1">
      <c r="A441" s="87" t="s">
        <v>1008</v>
      </c>
      <c r="B441" s="88" t="s">
        <v>1009</v>
      </c>
      <c r="C441" s="89" t="s">
        <v>1010</v>
      </c>
      <c r="D441" s="90">
        <v>0.03</v>
      </c>
      <c r="E441" s="91">
        <f>SUM(F440:F438)/100</f>
        <v>14</v>
      </c>
      <c r="F441" s="92">
        <f>D441*E441</f>
        <v>0.42</v>
      </c>
      <c r="G441" s="65"/>
    </row>
    <row r="442" spans="1:7" customHeight="1" ht="14.1">
      <c r="A442" s="87" t="s">
        <v>977</v>
      </c>
      <c r="B442" s="88" t="s">
        <v>979</v>
      </c>
      <c r="C442" s="89"/>
      <c r="D442" s="90"/>
      <c r="E442" s="91"/>
      <c r="F442" s="92">
        <f>SUM(F443:F443)</f>
        <v>165085.96</v>
      </c>
      <c r="G442" s="65"/>
    </row>
    <row r="443" spans="1:7" customHeight="1" ht="14.1">
      <c r="A443" s="87" t="s">
        <v>1078</v>
      </c>
      <c r="B443" s="88" t="s">
        <v>809</v>
      </c>
      <c r="C443" s="89" t="s">
        <v>175</v>
      </c>
      <c r="D443" s="90">
        <v>0.52</v>
      </c>
      <c r="E443" s="91">
        <f>Table05!E15</f>
        <v>317473</v>
      </c>
      <c r="F443" s="92">
        <f>D443*E443</f>
        <v>165085.96</v>
      </c>
      <c r="G443" s="65"/>
    </row>
    <row r="444" spans="1:7" customHeight="1" ht="14.1">
      <c r="A444" s="87" t="s">
        <v>977</v>
      </c>
      <c r="B444" s="88" t="s">
        <v>1012</v>
      </c>
      <c r="C444" s="89"/>
      <c r="D444" s="90"/>
      <c r="E444" s="91"/>
      <c r="F444" s="92">
        <f>SUM(F445:F446)</f>
        <v>62046.705</v>
      </c>
      <c r="G444" s="65"/>
    </row>
    <row r="445" spans="1:7" customHeight="1" ht="14.1">
      <c r="A445" s="87" t="s">
        <v>1088</v>
      </c>
      <c r="B445" s="88" t="s">
        <v>842</v>
      </c>
      <c r="C445" s="89" t="s">
        <v>830</v>
      </c>
      <c r="D445" s="90">
        <v>0.025</v>
      </c>
      <c r="E445" s="91">
        <f>Table06!E13</f>
        <v>2363684</v>
      </c>
      <c r="F445" s="92">
        <f>D445*E445</f>
        <v>59092.1</v>
      </c>
      <c r="G445" s="65"/>
    </row>
    <row r="446" spans="1:7" customHeight="1" ht="14.1">
      <c r="A446" s="87" t="s">
        <v>1081</v>
      </c>
      <c r="B446" s="88" t="s">
        <v>1082</v>
      </c>
      <c r="C446" s="89" t="s">
        <v>1010</v>
      </c>
      <c r="D446" s="90">
        <v>5</v>
      </c>
      <c r="E446" s="91">
        <f>SUM(F445:F445)/100</f>
        <v>590.921</v>
      </c>
      <c r="F446" s="92">
        <f>D446*E446</f>
        <v>2954.605</v>
      </c>
      <c r="G446" s="65"/>
    </row>
    <row r="447" spans="1:7" customHeight="1" ht="14.1">
      <c r="A447" s="87" t="s">
        <v>977</v>
      </c>
      <c r="B447" s="88" t="s">
        <v>981</v>
      </c>
      <c r="C447" s="89"/>
      <c r="D447" s="90"/>
      <c r="E447" s="91"/>
      <c r="F447" s="92">
        <f>SUM(F446:F437)/2</f>
        <v>228533.085</v>
      </c>
      <c r="G447" s="65"/>
    </row>
    <row r="448" spans="1:7" customHeight="1" ht="14.1">
      <c r="A448" s="87" t="s">
        <v>977</v>
      </c>
      <c r="B448" s="88" t="s">
        <v>982</v>
      </c>
      <c r="C448" s="89" t="s">
        <v>75</v>
      </c>
      <c r="D448" s="90" t="str">
        <f>hsTTK*100&amp;"%x(VL+NC+M)"</f>
        <v>2.5%x(VL+NC+M)</v>
      </c>
      <c r="E448" s="91"/>
      <c r="F448" s="92">
        <f>F447*hsTTK</f>
        <v>5713.327125</v>
      </c>
      <c r="G448" s="65"/>
    </row>
    <row r="449" spans="1:7" customHeight="1" ht="14.1">
      <c r="A449" s="87" t="s">
        <v>977</v>
      </c>
      <c r="B449" s="88" t="s">
        <v>983</v>
      </c>
      <c r="C449" s="89" t="s">
        <v>62</v>
      </c>
      <c r="D449" s="90" t="s">
        <v>984</v>
      </c>
      <c r="E449" s="91"/>
      <c r="F449" s="92">
        <f>F448+F447</f>
        <v>234246.412125</v>
      </c>
      <c r="G449" s="65"/>
    </row>
    <row r="450" spans="1:7" customHeight="1" ht="14.1">
      <c r="A450" s="87" t="s">
        <v>977</v>
      </c>
      <c r="B450" s="88" t="s">
        <v>985</v>
      </c>
      <c r="C450" s="89" t="s">
        <v>77</v>
      </c>
      <c r="D450" s="90" t="str">
        <f>hsCPC*100&amp;"%xT"</f>
        <v>6.5%xT</v>
      </c>
      <c r="E450" s="91"/>
      <c r="F450" s="92">
        <f>F449*hsCPC</f>
        <v>15226.016788125</v>
      </c>
      <c r="G450" s="65"/>
    </row>
    <row r="451" spans="1:7" customHeight="1" ht="14.1">
      <c r="A451" s="87" t="s">
        <v>977</v>
      </c>
      <c r="B451" s="88" t="s">
        <v>986</v>
      </c>
      <c r="C451" s="89" t="s">
        <v>79</v>
      </c>
      <c r="D451" s="90" t="str">
        <f>hsTL*100&amp;"%x(T+C)"</f>
        <v>5.5%x(T+C)</v>
      </c>
      <c r="E451" s="91"/>
      <c r="F451" s="92">
        <f>hsTL*(F450+F449)</f>
        <v>13720.983590222</v>
      </c>
      <c r="G451" s="65"/>
    </row>
    <row r="452" spans="1:7" customHeight="1" ht="14.1">
      <c r="A452" s="87" t="s">
        <v>977</v>
      </c>
      <c r="B452" s="88" t="s">
        <v>987</v>
      </c>
      <c r="C452" s="89" t="s">
        <v>81</v>
      </c>
      <c r="D452" s="90" t="s">
        <v>82</v>
      </c>
      <c r="E452" s="91"/>
      <c r="F452" s="92">
        <f>(F451+F450+F449)</f>
        <v>263193.41250335</v>
      </c>
      <c r="G452" s="65"/>
    </row>
    <row r="453" spans="1:7" customHeight="1" ht="14.1">
      <c r="A453" s="87" t="s">
        <v>977</v>
      </c>
      <c r="B453" s="88" t="s">
        <v>988</v>
      </c>
      <c r="C453" s="89" t="s">
        <v>84</v>
      </c>
      <c r="D453" s="90" t="s">
        <v>85</v>
      </c>
      <c r="E453" s="91"/>
      <c r="F453" s="92">
        <f>F452*10/100</f>
        <v>26319.341250335</v>
      </c>
      <c r="G453" s="65"/>
    </row>
    <row r="454" spans="1:7" customHeight="1" ht="14.1">
      <c r="A454" s="87" t="s">
        <v>977</v>
      </c>
      <c r="B454" s="88" t="s">
        <v>989</v>
      </c>
      <c r="C454" s="89" t="s">
        <v>990</v>
      </c>
      <c r="D454" s="90" t="str">
        <f>hsLT*100&amp;"%x(G+GTGT)"</f>
        <v>1%x(G+GTGT)</v>
      </c>
      <c r="E454" s="91"/>
      <c r="F454" s="92">
        <f>hsLT*(F453+F452)</f>
        <v>2895.1275375368</v>
      </c>
      <c r="G454" s="65"/>
    </row>
    <row r="455" spans="1:7" customHeight="1" ht="14.1">
      <c r="A455" s="87" t="s">
        <v>977</v>
      </c>
      <c r="B455" s="88" t="s">
        <v>991</v>
      </c>
      <c r="C455" s="89" t="s">
        <v>89</v>
      </c>
      <c r="D455" s="90" t="s">
        <v>992</v>
      </c>
      <c r="E455" s="91"/>
      <c r="F455" s="92">
        <f>(F454+F453+F452)</f>
        <v>292407.88129122</v>
      </c>
      <c r="G455" s="65"/>
    </row>
    <row r="456" spans="1:7" customHeight="1" ht="14.1">
      <c r="A456" s="211" t="s">
        <v>1116</v>
      </c>
      <c r="B456" s="212"/>
      <c r="C456" s="213"/>
      <c r="D456" s="214"/>
      <c r="E456" s="215"/>
      <c r="F456" s="216"/>
      <c r="G456" s="65"/>
    </row>
    <row r="457" spans="1:7" customHeight="1" ht="14.1">
      <c r="A457" s="207" t="s">
        <v>202</v>
      </c>
      <c r="B457" s="208" t="s">
        <v>1117</v>
      </c>
      <c r="C457" s="60"/>
      <c r="D457" s="209"/>
      <c r="E457" s="38"/>
      <c r="F457" s="210"/>
      <c r="G457" s="65"/>
    </row>
    <row r="458" spans="1:7" customHeight="1" ht="14.1">
      <c r="A458" s="207" t="s">
        <v>1071</v>
      </c>
      <c r="B458" s="208"/>
      <c r="C458" s="60"/>
      <c r="D458" s="209"/>
      <c r="E458" s="38"/>
      <c r="F458" s="210"/>
      <c r="G458" s="65"/>
    </row>
    <row r="459" spans="1:7" customHeight="1" ht="14.1">
      <c r="A459" s="93" t="s">
        <v>977</v>
      </c>
      <c r="B459" s="94" t="s">
        <v>1085</v>
      </c>
      <c r="C459" s="95"/>
      <c r="D459" s="96"/>
      <c r="E459" s="97"/>
      <c r="F459" s="98"/>
      <c r="G459" s="65"/>
    </row>
    <row r="460" spans="1:7" customHeight="1" ht="14.1">
      <c r="A460" s="87" t="s">
        <v>977</v>
      </c>
      <c r="B460" s="88" t="s">
        <v>1001</v>
      </c>
      <c r="C460" s="89"/>
      <c r="D460" s="90"/>
      <c r="E460" s="91"/>
      <c r="F460" s="92">
        <f>SUM(F461:F464)</f>
        <v>3800.38</v>
      </c>
      <c r="G460" s="65"/>
    </row>
    <row r="461" spans="1:7" customHeight="1" ht="14.1">
      <c r="A461" s="87" t="s">
        <v>1118</v>
      </c>
      <c r="B461" s="88" t="s">
        <v>550</v>
      </c>
      <c r="C461" s="89" t="s">
        <v>186</v>
      </c>
      <c r="D461" s="90">
        <v>1</v>
      </c>
      <c r="E461" s="91">
        <f>Table04!E42</f>
        <v>0</v>
      </c>
      <c r="F461" s="92">
        <f>D461*E461</f>
        <v>0</v>
      </c>
      <c r="G461" s="65"/>
    </row>
    <row r="462" spans="1:7" customHeight="1" ht="14.1">
      <c r="A462" s="87" t="s">
        <v>1119</v>
      </c>
      <c r="B462" s="88" t="s">
        <v>589</v>
      </c>
      <c r="C462" s="89" t="s">
        <v>186</v>
      </c>
      <c r="D462" s="90">
        <v>2</v>
      </c>
      <c r="E462" s="91">
        <f>Table04!E61</f>
        <v>0</v>
      </c>
      <c r="F462" s="92">
        <f>D462*E462</f>
        <v>0</v>
      </c>
      <c r="G462" s="65"/>
    </row>
    <row r="463" spans="1:7" customHeight="1" ht="14.1">
      <c r="A463" s="87" t="s">
        <v>1115</v>
      </c>
      <c r="B463" s="88" t="s">
        <v>649</v>
      </c>
      <c r="C463" s="89" t="s">
        <v>479</v>
      </c>
      <c r="D463" s="90">
        <v>0.38</v>
      </c>
      <c r="E463" s="91">
        <f>Table04!E89</f>
        <v>10000</v>
      </c>
      <c r="F463" s="92">
        <f>D463*E463</f>
        <v>3800</v>
      </c>
      <c r="G463" s="65"/>
    </row>
    <row r="464" spans="1:7" customHeight="1" ht="14.1">
      <c r="A464" s="87" t="s">
        <v>1008</v>
      </c>
      <c r="B464" s="88" t="s">
        <v>1009</v>
      </c>
      <c r="C464" s="89" t="s">
        <v>1010</v>
      </c>
      <c r="D464" s="90">
        <v>0.01</v>
      </c>
      <c r="E464" s="91">
        <f>SUM(F463:F461)/100</f>
        <v>38</v>
      </c>
      <c r="F464" s="92">
        <f>D464*E464</f>
        <v>0.38</v>
      </c>
      <c r="G464" s="65"/>
    </row>
    <row r="465" spans="1:7" customHeight="1" ht="14.1">
      <c r="A465" s="87" t="s">
        <v>977</v>
      </c>
      <c r="B465" s="88" t="s">
        <v>979</v>
      </c>
      <c r="C465" s="89"/>
      <c r="D465" s="90"/>
      <c r="E465" s="91"/>
      <c r="F465" s="92">
        <f>SUM(F466:F466)</f>
        <v>1838168.67</v>
      </c>
      <c r="G465" s="65"/>
    </row>
    <row r="466" spans="1:7" customHeight="1" ht="14.1">
      <c r="A466" s="87" t="s">
        <v>1078</v>
      </c>
      <c r="B466" s="88" t="s">
        <v>809</v>
      </c>
      <c r="C466" s="89" t="s">
        <v>175</v>
      </c>
      <c r="D466" s="90">
        <v>5.79</v>
      </c>
      <c r="E466" s="91">
        <f>Table05!E15</f>
        <v>317473</v>
      </c>
      <c r="F466" s="92">
        <f>D466*E466</f>
        <v>1838168.67</v>
      </c>
      <c r="G466" s="65"/>
    </row>
    <row r="467" spans="1:7" customHeight="1" ht="14.1">
      <c r="A467" s="87" t="s">
        <v>977</v>
      </c>
      <c r="B467" s="88" t="s">
        <v>1012</v>
      </c>
      <c r="C467" s="89"/>
      <c r="D467" s="90"/>
      <c r="E467" s="91"/>
      <c r="F467" s="92">
        <f>SUM(F468:F468)</f>
        <v>63819.468</v>
      </c>
      <c r="G467" s="65"/>
    </row>
    <row r="468" spans="1:7" customHeight="1" ht="14.1">
      <c r="A468" s="87" t="s">
        <v>1088</v>
      </c>
      <c r="B468" s="88" t="s">
        <v>842</v>
      </c>
      <c r="C468" s="89" t="s">
        <v>830</v>
      </c>
      <c r="D468" s="90">
        <v>0.027</v>
      </c>
      <c r="E468" s="91">
        <f>Table06!E13</f>
        <v>2363684</v>
      </c>
      <c r="F468" s="92">
        <f>D468*E468</f>
        <v>63819.468</v>
      </c>
      <c r="G468" s="65"/>
    </row>
    <row r="469" spans="1:7" customHeight="1" ht="14.1">
      <c r="A469" s="87" t="s">
        <v>977</v>
      </c>
      <c r="B469" s="88" t="s">
        <v>981</v>
      </c>
      <c r="C469" s="89"/>
      <c r="D469" s="90"/>
      <c r="E469" s="91"/>
      <c r="F469" s="92">
        <f>SUM(F468:F460)/2</f>
        <v>1905788.518</v>
      </c>
      <c r="G469" s="65"/>
    </row>
    <row r="470" spans="1:7" customHeight="1" ht="14.1">
      <c r="A470" s="87" t="s">
        <v>977</v>
      </c>
      <c r="B470" s="88" t="s">
        <v>982</v>
      </c>
      <c r="C470" s="89" t="s">
        <v>75</v>
      </c>
      <c r="D470" s="90" t="str">
        <f>hsTTK*100&amp;"%x(VL+NC+M)"</f>
        <v>2.5%x(VL+NC+M)</v>
      </c>
      <c r="E470" s="91"/>
      <c r="F470" s="92">
        <f>F469*hsTTK</f>
        <v>47644.71295</v>
      </c>
      <c r="G470" s="65"/>
    </row>
    <row r="471" spans="1:7" customHeight="1" ht="14.1">
      <c r="A471" s="87" t="s">
        <v>977</v>
      </c>
      <c r="B471" s="88" t="s">
        <v>983</v>
      </c>
      <c r="C471" s="89" t="s">
        <v>62</v>
      </c>
      <c r="D471" s="90" t="s">
        <v>984</v>
      </c>
      <c r="E471" s="91"/>
      <c r="F471" s="92">
        <f>F470+F469</f>
        <v>1953433.23095</v>
      </c>
      <c r="G471" s="65"/>
    </row>
    <row r="472" spans="1:7" customHeight="1" ht="14.1">
      <c r="A472" s="87" t="s">
        <v>977</v>
      </c>
      <c r="B472" s="88" t="s">
        <v>985</v>
      </c>
      <c r="C472" s="89" t="s">
        <v>77</v>
      </c>
      <c r="D472" s="90" t="str">
        <f>hsCPC*100&amp;"%xT"</f>
        <v>6.5%xT</v>
      </c>
      <c r="E472" s="91"/>
      <c r="F472" s="92">
        <f>F471*hsCPC</f>
        <v>126973.16001175</v>
      </c>
      <c r="G472" s="65"/>
    </row>
    <row r="473" spans="1:7" customHeight="1" ht="14.1">
      <c r="A473" s="87" t="s">
        <v>977</v>
      </c>
      <c r="B473" s="88" t="s">
        <v>986</v>
      </c>
      <c r="C473" s="89" t="s">
        <v>79</v>
      </c>
      <c r="D473" s="90" t="str">
        <f>hsTL*100&amp;"%x(T+C)"</f>
        <v>5.5%x(T+C)</v>
      </c>
      <c r="E473" s="91"/>
      <c r="F473" s="92">
        <f>hsTL*(F472+F471)</f>
        <v>114422.3515029</v>
      </c>
      <c r="G473" s="65"/>
    </row>
    <row r="474" spans="1:7" customHeight="1" ht="14.1">
      <c r="A474" s="87" t="s">
        <v>977</v>
      </c>
      <c r="B474" s="88" t="s">
        <v>987</v>
      </c>
      <c r="C474" s="89" t="s">
        <v>81</v>
      </c>
      <c r="D474" s="90" t="s">
        <v>82</v>
      </c>
      <c r="E474" s="91"/>
      <c r="F474" s="92">
        <f>(F473+F472+F471)</f>
        <v>2194828.7424646</v>
      </c>
      <c r="G474" s="65"/>
    </row>
    <row r="475" spans="1:7" customHeight="1" ht="14.1">
      <c r="A475" s="87" t="s">
        <v>977</v>
      </c>
      <c r="B475" s="88" t="s">
        <v>988</v>
      </c>
      <c r="C475" s="89" t="s">
        <v>84</v>
      </c>
      <c r="D475" s="90" t="s">
        <v>85</v>
      </c>
      <c r="E475" s="91"/>
      <c r="F475" s="92">
        <f>F474*10/100</f>
        <v>219482.87424646</v>
      </c>
      <c r="G475" s="65"/>
    </row>
    <row r="476" spans="1:7" customHeight="1" ht="14.1">
      <c r="A476" s="87" t="s">
        <v>977</v>
      </c>
      <c r="B476" s="88" t="s">
        <v>989</v>
      </c>
      <c r="C476" s="89" t="s">
        <v>990</v>
      </c>
      <c r="D476" s="90" t="str">
        <f>hsLT*100&amp;"%x(G+GTGT)"</f>
        <v>1%x(G+GTGT)</v>
      </c>
      <c r="E476" s="91"/>
      <c r="F476" s="92">
        <f>hsLT*(F475+F474)</f>
        <v>24143.116167111</v>
      </c>
      <c r="G476" s="65"/>
    </row>
    <row r="477" spans="1:7" customHeight="1" ht="14.1">
      <c r="A477" s="87" t="s">
        <v>977</v>
      </c>
      <c r="B477" s="88" t="s">
        <v>991</v>
      </c>
      <c r="C477" s="89" t="s">
        <v>89</v>
      </c>
      <c r="D477" s="90" t="s">
        <v>992</v>
      </c>
      <c r="E477" s="91"/>
      <c r="F477" s="92">
        <f>(F476+F475+F474)</f>
        <v>2438454.7328782</v>
      </c>
      <c r="G477" s="65"/>
    </row>
    <row r="478" spans="1:7" customHeight="1" ht="14.1">
      <c r="A478" s="211" t="s">
        <v>1120</v>
      </c>
      <c r="B478" s="212"/>
      <c r="C478" s="213"/>
      <c r="D478" s="214"/>
      <c r="E478" s="215"/>
      <c r="F478" s="216"/>
      <c r="G478" s="65"/>
    </row>
    <row r="479" spans="1:7" customHeight="1" ht="14.1">
      <c r="A479" s="207" t="s">
        <v>205</v>
      </c>
      <c r="B479" s="208" t="s">
        <v>1121</v>
      </c>
      <c r="C479" s="60"/>
      <c r="D479" s="209"/>
      <c r="E479" s="38"/>
      <c r="F479" s="210"/>
      <c r="G479" s="65"/>
    </row>
    <row r="480" spans="1:7" customHeight="1" ht="14.1">
      <c r="A480" s="207" t="s">
        <v>1071</v>
      </c>
      <c r="B480" s="208"/>
      <c r="C480" s="60"/>
      <c r="D480" s="209"/>
      <c r="E480" s="38"/>
      <c r="F480" s="210"/>
      <c r="G480" s="65"/>
    </row>
    <row r="481" spans="1:7" customHeight="1" ht="14.1">
      <c r="A481" s="93" t="s">
        <v>977</v>
      </c>
      <c r="B481" s="94" t="s">
        <v>1046</v>
      </c>
      <c r="C481" s="95"/>
      <c r="D481" s="96"/>
      <c r="E481" s="97"/>
      <c r="F481" s="98"/>
      <c r="G481" s="65"/>
    </row>
    <row r="482" spans="1:7" customHeight="1" ht="14.1">
      <c r="A482" s="87" t="s">
        <v>977</v>
      </c>
      <c r="B482" s="88" t="s">
        <v>1001</v>
      </c>
      <c r="C482" s="89"/>
      <c r="D482" s="90"/>
      <c r="E482" s="91"/>
      <c r="F482" s="92">
        <f>SUM(F483:F484)</f>
        <v>979700</v>
      </c>
      <c r="G482" s="65"/>
    </row>
    <row r="483" spans="1:7" customHeight="1" ht="14.1">
      <c r="A483" s="87" t="s">
        <v>1122</v>
      </c>
      <c r="B483" s="88" t="s">
        <v>636</v>
      </c>
      <c r="C483" s="89" t="s">
        <v>186</v>
      </c>
      <c r="D483" s="90">
        <v>1</v>
      </c>
      <c r="E483" s="91">
        <f>Table04!E83</f>
        <v>970000</v>
      </c>
      <c r="F483" s="92">
        <f>D483*E483</f>
        <v>970000</v>
      </c>
      <c r="G483" s="65"/>
    </row>
    <row r="484" spans="1:7" customHeight="1" ht="14.1">
      <c r="A484" s="87" t="s">
        <v>1008</v>
      </c>
      <c r="B484" s="88" t="s">
        <v>1009</v>
      </c>
      <c r="C484" s="89" t="s">
        <v>1010</v>
      </c>
      <c r="D484" s="90">
        <v>1</v>
      </c>
      <c r="E484" s="91">
        <f>SUM(F483:F483)/100</f>
        <v>9700</v>
      </c>
      <c r="F484" s="92">
        <f>D484*E484</f>
        <v>9700</v>
      </c>
      <c r="G484" s="65"/>
    </row>
    <row r="485" spans="1:7" customHeight="1" ht="14.1">
      <c r="A485" s="87" t="s">
        <v>977</v>
      </c>
      <c r="B485" s="88" t="s">
        <v>979</v>
      </c>
      <c r="C485" s="89"/>
      <c r="D485" s="90"/>
      <c r="E485" s="91"/>
      <c r="F485" s="92">
        <f>SUM(F486:F486)</f>
        <v>88409.1</v>
      </c>
      <c r="G485" s="65"/>
    </row>
    <row r="486" spans="1:7" customHeight="1" ht="14.1">
      <c r="A486" s="87" t="s">
        <v>1098</v>
      </c>
      <c r="B486" s="88" t="s">
        <v>803</v>
      </c>
      <c r="C486" s="89" t="s">
        <v>175</v>
      </c>
      <c r="D486" s="90">
        <v>0.3</v>
      </c>
      <c r="E486" s="91">
        <f>Table05!E12</f>
        <v>294697</v>
      </c>
      <c r="F486" s="92">
        <f>D486*E486</f>
        <v>88409.1</v>
      </c>
      <c r="G486" s="65"/>
    </row>
    <row r="487" spans="1:7" customHeight="1" ht="14.1">
      <c r="A487" s="87" t="s">
        <v>977</v>
      </c>
      <c r="B487" s="88" t="s">
        <v>981</v>
      </c>
      <c r="C487" s="89"/>
      <c r="D487" s="90"/>
      <c r="E487" s="91"/>
      <c r="F487" s="92">
        <f>SUM(F486:F482)/2</f>
        <v>1068109.1</v>
      </c>
      <c r="G487" s="65"/>
    </row>
    <row r="488" spans="1:7" customHeight="1" ht="14.1">
      <c r="A488" s="87" t="s">
        <v>977</v>
      </c>
      <c r="B488" s="88" t="s">
        <v>982</v>
      </c>
      <c r="C488" s="89" t="s">
        <v>75</v>
      </c>
      <c r="D488" s="90" t="str">
        <f>hsTTK*100&amp;"%x(VL+NC+M)"</f>
        <v>2.5%x(VL+NC+M)</v>
      </c>
      <c r="E488" s="91"/>
      <c r="F488" s="92">
        <f>F487*hsTTK</f>
        <v>26702.7275</v>
      </c>
      <c r="G488" s="65"/>
    </row>
    <row r="489" spans="1:7" customHeight="1" ht="14.1">
      <c r="A489" s="87" t="s">
        <v>977</v>
      </c>
      <c r="B489" s="88" t="s">
        <v>983</v>
      </c>
      <c r="C489" s="89" t="s">
        <v>62</v>
      </c>
      <c r="D489" s="90" t="s">
        <v>984</v>
      </c>
      <c r="E489" s="91"/>
      <c r="F489" s="92">
        <f>F488+F487</f>
        <v>1094811.8275</v>
      </c>
      <c r="G489" s="65"/>
    </row>
    <row r="490" spans="1:7" customHeight="1" ht="14.1">
      <c r="A490" s="87" t="s">
        <v>977</v>
      </c>
      <c r="B490" s="88" t="s">
        <v>985</v>
      </c>
      <c r="C490" s="89" t="s">
        <v>77</v>
      </c>
      <c r="D490" s="90" t="str">
        <f>hsCPC*100&amp;"%xT"</f>
        <v>6.5%xT</v>
      </c>
      <c r="E490" s="91"/>
      <c r="F490" s="92">
        <f>F489*hsCPC</f>
        <v>71162.7687875</v>
      </c>
      <c r="G490" s="65"/>
    </row>
    <row r="491" spans="1:7" customHeight="1" ht="14.1">
      <c r="A491" s="87" t="s">
        <v>977</v>
      </c>
      <c r="B491" s="88" t="s">
        <v>986</v>
      </c>
      <c r="C491" s="89" t="s">
        <v>79</v>
      </c>
      <c r="D491" s="90" t="str">
        <f>hsTL*100&amp;"%x(T+C)"</f>
        <v>5.5%x(T+C)</v>
      </c>
      <c r="E491" s="91"/>
      <c r="F491" s="92">
        <f>hsTL*(F490+F489)</f>
        <v>64128.602795813</v>
      </c>
      <c r="G491" s="65"/>
    </row>
    <row r="492" spans="1:7" customHeight="1" ht="14.1">
      <c r="A492" s="87" t="s">
        <v>977</v>
      </c>
      <c r="B492" s="88" t="s">
        <v>987</v>
      </c>
      <c r="C492" s="89" t="s">
        <v>81</v>
      </c>
      <c r="D492" s="90" t="s">
        <v>82</v>
      </c>
      <c r="E492" s="91"/>
      <c r="F492" s="92">
        <f>(F491+F490+F489)</f>
        <v>1230103.1990833</v>
      </c>
      <c r="G492" s="65"/>
    </row>
    <row r="493" spans="1:7" customHeight="1" ht="14.1">
      <c r="A493" s="87" t="s">
        <v>977</v>
      </c>
      <c r="B493" s="88" t="s">
        <v>988</v>
      </c>
      <c r="C493" s="89" t="s">
        <v>84</v>
      </c>
      <c r="D493" s="90" t="s">
        <v>85</v>
      </c>
      <c r="E493" s="91"/>
      <c r="F493" s="92">
        <f>F492*10/100</f>
        <v>123010.31990833</v>
      </c>
      <c r="G493" s="65"/>
    </row>
    <row r="494" spans="1:7" customHeight="1" ht="14.1">
      <c r="A494" s="87" t="s">
        <v>977</v>
      </c>
      <c r="B494" s="88" t="s">
        <v>989</v>
      </c>
      <c r="C494" s="89" t="s">
        <v>990</v>
      </c>
      <c r="D494" s="90" t="str">
        <f>hsLT*100&amp;"%x(G+GTGT)"</f>
        <v>1%x(G+GTGT)</v>
      </c>
      <c r="E494" s="91"/>
      <c r="F494" s="92">
        <f>hsLT*(F493+F492)</f>
        <v>13531.135189916</v>
      </c>
      <c r="G494" s="65"/>
    </row>
    <row r="495" spans="1:7" customHeight="1" ht="14.1">
      <c r="A495" s="87" t="s">
        <v>977</v>
      </c>
      <c r="B495" s="88" t="s">
        <v>991</v>
      </c>
      <c r="C495" s="89" t="s">
        <v>89</v>
      </c>
      <c r="D495" s="90" t="s">
        <v>992</v>
      </c>
      <c r="E495" s="91"/>
      <c r="F495" s="92">
        <f>(F494+F493+F492)</f>
        <v>1366644.6541816</v>
      </c>
      <c r="G495" s="65"/>
    </row>
    <row r="496" spans="1:7" customHeight="1" ht="14.1">
      <c r="A496" s="211" t="s">
        <v>1123</v>
      </c>
      <c r="B496" s="212"/>
      <c r="C496" s="213"/>
      <c r="D496" s="214"/>
      <c r="E496" s="215"/>
      <c r="F496" s="216"/>
      <c r="G496" s="65"/>
    </row>
    <row r="497" spans="1:7" customHeight="1" ht="14.1">
      <c r="A497" s="207" t="s">
        <v>208</v>
      </c>
      <c r="B497" s="208" t="s">
        <v>1124</v>
      </c>
      <c r="C497" s="60"/>
      <c r="D497" s="209"/>
      <c r="E497" s="38"/>
      <c r="F497" s="210"/>
      <c r="G497" s="65"/>
    </row>
    <row r="498" spans="1:7" customHeight="1" ht="14.1">
      <c r="A498" s="207" t="s">
        <v>1071</v>
      </c>
      <c r="B498" s="208" t="s">
        <v>1125</v>
      </c>
      <c r="C498" s="60"/>
      <c r="D498" s="209"/>
      <c r="E498" s="38"/>
      <c r="F498" s="210"/>
      <c r="G498" s="65"/>
    </row>
    <row r="499" spans="1:7" customHeight="1" ht="14.1">
      <c r="A499" s="93" t="s">
        <v>977</v>
      </c>
      <c r="B499" s="94" t="s">
        <v>1085</v>
      </c>
      <c r="C499" s="95"/>
      <c r="D499" s="96"/>
      <c r="E499" s="97"/>
      <c r="F499" s="98"/>
      <c r="G499" s="65"/>
    </row>
    <row r="500" spans="1:7" customHeight="1" ht="14.1">
      <c r="A500" s="87" t="s">
        <v>977</v>
      </c>
      <c r="B500" s="88" t="s">
        <v>1001</v>
      </c>
      <c r="C500" s="89"/>
      <c r="D500" s="90"/>
      <c r="E500" s="91"/>
      <c r="F500" s="92">
        <f>SUM(F501:F507)</f>
        <v>877925.633</v>
      </c>
      <c r="G500" s="65"/>
    </row>
    <row r="501" spans="1:7" customHeight="1" ht="14.1">
      <c r="A501" s="87" t="s">
        <v>1074</v>
      </c>
      <c r="B501" s="88" t="s">
        <v>709</v>
      </c>
      <c r="C501" s="89" t="s">
        <v>167</v>
      </c>
      <c r="D501" s="90">
        <v>25.33</v>
      </c>
      <c r="E501" s="91">
        <f>Table04!E119</f>
        <v>33054</v>
      </c>
      <c r="F501" s="92">
        <f>D501*E501</f>
        <v>837257.82</v>
      </c>
      <c r="G501" s="65"/>
    </row>
    <row r="502" spans="1:7" customHeight="1" ht="14.1">
      <c r="A502" s="87" t="s">
        <v>1126</v>
      </c>
      <c r="B502" s="88" t="s">
        <v>687</v>
      </c>
      <c r="C502" s="89" t="s">
        <v>479</v>
      </c>
      <c r="D502" s="90">
        <v>0.04</v>
      </c>
      <c r="E502" s="91">
        <f>Table04!E108</f>
        <v>31500</v>
      </c>
      <c r="F502" s="92">
        <f>D502*E502</f>
        <v>1260</v>
      </c>
      <c r="G502" s="65"/>
    </row>
    <row r="503" spans="1:7" customHeight="1" ht="14.1">
      <c r="A503" s="87" t="s">
        <v>1127</v>
      </c>
      <c r="B503" s="88" t="s">
        <v>685</v>
      </c>
      <c r="C503" s="89" t="s">
        <v>479</v>
      </c>
      <c r="D503" s="90">
        <v>0.55</v>
      </c>
      <c r="E503" s="91">
        <f>Table04!E107</f>
        <v>31500</v>
      </c>
      <c r="F503" s="92">
        <f>D503*E503</f>
        <v>17325</v>
      </c>
      <c r="G503" s="65"/>
    </row>
    <row r="504" spans="1:7" customHeight="1" ht="14.1">
      <c r="A504" s="87" t="s">
        <v>1075</v>
      </c>
      <c r="B504" s="88" t="s">
        <v>526</v>
      </c>
      <c r="C504" s="89" t="s">
        <v>167</v>
      </c>
      <c r="D504" s="90">
        <v>1.18</v>
      </c>
      <c r="E504" s="91">
        <f>Table04!E30</f>
        <v>1836</v>
      </c>
      <c r="F504" s="92">
        <f>D504*E504</f>
        <v>2166.48</v>
      </c>
      <c r="G504" s="65"/>
    </row>
    <row r="505" spans="1:7" customHeight="1" ht="14.1">
      <c r="A505" s="87" t="s">
        <v>1076</v>
      </c>
      <c r="B505" s="88" t="s">
        <v>491</v>
      </c>
      <c r="C505" s="89" t="s">
        <v>186</v>
      </c>
      <c r="D505" s="90">
        <v>61</v>
      </c>
      <c r="E505" s="91">
        <f>Table04!E14</f>
        <v>0</v>
      </c>
      <c r="F505" s="92">
        <f>D505*E505</f>
        <v>0</v>
      </c>
      <c r="G505" s="65"/>
    </row>
    <row r="506" spans="1:7" customHeight="1" ht="14.1">
      <c r="A506" s="87" t="s">
        <v>1077</v>
      </c>
      <c r="B506" s="88" t="s">
        <v>748</v>
      </c>
      <c r="C506" s="89" t="s">
        <v>186</v>
      </c>
      <c r="D506" s="90">
        <v>122</v>
      </c>
      <c r="E506" s="91">
        <f>Table04!E139</f>
        <v>92</v>
      </c>
      <c r="F506" s="92">
        <f>D506*E506</f>
        <v>11224</v>
      </c>
      <c r="G506" s="65"/>
    </row>
    <row r="507" spans="1:7" customHeight="1" ht="14.1">
      <c r="A507" s="87" t="s">
        <v>1008</v>
      </c>
      <c r="B507" s="88" t="s">
        <v>1009</v>
      </c>
      <c r="C507" s="89" t="s">
        <v>1010</v>
      </c>
      <c r="D507" s="90">
        <v>1</v>
      </c>
      <c r="E507" s="91">
        <f>SUM(F506:F501)/100</f>
        <v>8692.333</v>
      </c>
      <c r="F507" s="92">
        <f>D507*E507</f>
        <v>8692.333</v>
      </c>
      <c r="G507" s="65"/>
    </row>
    <row r="508" spans="1:7" customHeight="1" ht="14.1">
      <c r="A508" s="87" t="s">
        <v>977</v>
      </c>
      <c r="B508" s="88" t="s">
        <v>979</v>
      </c>
      <c r="C508" s="89"/>
      <c r="D508" s="90"/>
      <c r="E508" s="91"/>
      <c r="F508" s="92">
        <f>SUM(F509:F509)</f>
        <v>7365373.6</v>
      </c>
      <c r="G508" s="65"/>
    </row>
    <row r="509" spans="1:7" customHeight="1" ht="14.1">
      <c r="A509" s="87" t="s">
        <v>1078</v>
      </c>
      <c r="B509" s="88" t="s">
        <v>809</v>
      </c>
      <c r="C509" s="89" t="s">
        <v>175</v>
      </c>
      <c r="D509" s="90">
        <v>23.2</v>
      </c>
      <c r="E509" s="91">
        <f>Table05!E15</f>
        <v>317473</v>
      </c>
      <c r="F509" s="92">
        <f>D509*E509</f>
        <v>7365373.6</v>
      </c>
      <c r="G509" s="65"/>
    </row>
    <row r="510" spans="1:7" customHeight="1" ht="14.1">
      <c r="A510" s="87" t="s">
        <v>977</v>
      </c>
      <c r="B510" s="88" t="s">
        <v>1012</v>
      </c>
      <c r="C510" s="89"/>
      <c r="D510" s="90"/>
      <c r="E510" s="91"/>
      <c r="F510" s="92">
        <f>SUM(F511:F513)</f>
        <v>305390.4165</v>
      </c>
      <c r="G510" s="65"/>
    </row>
    <row r="511" spans="1:7" customHeight="1" ht="14.1">
      <c r="A511" s="87" t="s">
        <v>1079</v>
      </c>
      <c r="B511" s="88" t="s">
        <v>888</v>
      </c>
      <c r="C511" s="89" t="s">
        <v>830</v>
      </c>
      <c r="D511" s="90">
        <v>0.63</v>
      </c>
      <c r="E511" s="91">
        <f>Table06!E36</f>
        <v>299373</v>
      </c>
      <c r="F511" s="92">
        <f>D511*E511</f>
        <v>188604.99</v>
      </c>
      <c r="G511" s="65"/>
    </row>
    <row r="512" spans="1:7" customHeight="1" ht="14.1">
      <c r="A512" s="87" t="s">
        <v>1080</v>
      </c>
      <c r="B512" s="88" t="s">
        <v>876</v>
      </c>
      <c r="C512" s="89" t="s">
        <v>830</v>
      </c>
      <c r="D512" s="90">
        <v>0.32</v>
      </c>
      <c r="E512" s="91">
        <f>Table06!E30</f>
        <v>337158</v>
      </c>
      <c r="F512" s="92">
        <f>D512*E512</f>
        <v>107890.56</v>
      </c>
      <c r="G512" s="65"/>
    </row>
    <row r="513" spans="1:7" customHeight="1" ht="14.1">
      <c r="A513" s="87" t="s">
        <v>1081</v>
      </c>
      <c r="B513" s="88" t="s">
        <v>1082</v>
      </c>
      <c r="C513" s="89" t="s">
        <v>1010</v>
      </c>
      <c r="D513" s="90">
        <v>3</v>
      </c>
      <c r="E513" s="91">
        <f>SUM(F512:F511)/100</f>
        <v>2964.9555</v>
      </c>
      <c r="F513" s="92">
        <f>D513*E513</f>
        <v>8894.8665</v>
      </c>
      <c r="G513" s="65"/>
    </row>
    <row r="514" spans="1:7" customHeight="1" ht="14.1">
      <c r="A514" s="87" t="s">
        <v>977</v>
      </c>
      <c r="B514" s="88" t="s">
        <v>981</v>
      </c>
      <c r="C514" s="89"/>
      <c r="D514" s="90"/>
      <c r="E514" s="91"/>
      <c r="F514" s="92">
        <f>SUM(F513:F500)/2</f>
        <v>8548689.6495</v>
      </c>
      <c r="G514" s="65"/>
    </row>
    <row r="515" spans="1:7" customHeight="1" ht="14.1">
      <c r="A515" s="87" t="s">
        <v>977</v>
      </c>
      <c r="B515" s="88" t="s">
        <v>982</v>
      </c>
      <c r="C515" s="89" t="s">
        <v>75</v>
      </c>
      <c r="D515" s="90" t="str">
        <f>hsTTK*100&amp;"%x(VL+NC+M)"</f>
        <v>2.5%x(VL+NC+M)</v>
      </c>
      <c r="E515" s="91"/>
      <c r="F515" s="92">
        <f>F514*hsTTK</f>
        <v>213717.2412375</v>
      </c>
      <c r="G515" s="65"/>
    </row>
    <row r="516" spans="1:7" customHeight="1" ht="14.1">
      <c r="A516" s="87" t="s">
        <v>977</v>
      </c>
      <c r="B516" s="88" t="s">
        <v>983</v>
      </c>
      <c r="C516" s="89" t="s">
        <v>62</v>
      </c>
      <c r="D516" s="90" t="s">
        <v>984</v>
      </c>
      <c r="E516" s="91"/>
      <c r="F516" s="92">
        <f>F515+F514</f>
        <v>8762406.8907375</v>
      </c>
      <c r="G516" s="65"/>
    </row>
    <row r="517" spans="1:7" customHeight="1" ht="14.1">
      <c r="A517" s="87" t="s">
        <v>977</v>
      </c>
      <c r="B517" s="88" t="s">
        <v>985</v>
      </c>
      <c r="C517" s="89" t="s">
        <v>77</v>
      </c>
      <c r="D517" s="90" t="str">
        <f>hsCPC*100&amp;"%xT"</f>
        <v>6.5%xT</v>
      </c>
      <c r="E517" s="91"/>
      <c r="F517" s="92">
        <f>F516*hsCPC</f>
        <v>569556.44789794</v>
      </c>
      <c r="G517" s="65"/>
    </row>
    <row r="518" spans="1:7" customHeight="1" ht="14.1">
      <c r="A518" s="87" t="s">
        <v>977</v>
      </c>
      <c r="B518" s="88" t="s">
        <v>986</v>
      </c>
      <c r="C518" s="89" t="s">
        <v>79</v>
      </c>
      <c r="D518" s="90" t="str">
        <f>hsTL*100&amp;"%x(T+C)"</f>
        <v>5.5%x(T+C)</v>
      </c>
      <c r="E518" s="91"/>
      <c r="F518" s="92">
        <f>hsTL*(F517+F516)</f>
        <v>513257.98362495</v>
      </c>
      <c r="G518" s="65"/>
    </row>
    <row r="519" spans="1:7" customHeight="1" ht="14.1">
      <c r="A519" s="87" t="s">
        <v>977</v>
      </c>
      <c r="B519" s="88" t="s">
        <v>987</v>
      </c>
      <c r="C519" s="89" t="s">
        <v>81</v>
      </c>
      <c r="D519" s="90" t="s">
        <v>82</v>
      </c>
      <c r="E519" s="91"/>
      <c r="F519" s="92">
        <f>(F518+F517+F516)</f>
        <v>9845221.3222604</v>
      </c>
      <c r="G519" s="65"/>
    </row>
    <row r="520" spans="1:7" customHeight="1" ht="14.1">
      <c r="A520" s="87" t="s">
        <v>977</v>
      </c>
      <c r="B520" s="88" t="s">
        <v>988</v>
      </c>
      <c r="C520" s="89" t="s">
        <v>84</v>
      </c>
      <c r="D520" s="90" t="s">
        <v>85</v>
      </c>
      <c r="E520" s="91"/>
      <c r="F520" s="92">
        <f>F519*10/100</f>
        <v>984522.13222604</v>
      </c>
      <c r="G520" s="65"/>
    </row>
    <row r="521" spans="1:7" customHeight="1" ht="14.1">
      <c r="A521" s="87" t="s">
        <v>977</v>
      </c>
      <c r="B521" s="88" t="s">
        <v>989</v>
      </c>
      <c r="C521" s="89" t="s">
        <v>990</v>
      </c>
      <c r="D521" s="90" t="str">
        <f>hsLT*100&amp;"%x(G+GTGT)"</f>
        <v>1%x(G+GTGT)</v>
      </c>
      <c r="E521" s="91"/>
      <c r="F521" s="92">
        <f>hsLT*(F520+F519)</f>
        <v>108297.43454486</v>
      </c>
      <c r="G521" s="65"/>
    </row>
    <row r="522" spans="1:7" customHeight="1" ht="14.1">
      <c r="A522" s="87" t="s">
        <v>977</v>
      </c>
      <c r="B522" s="88" t="s">
        <v>991</v>
      </c>
      <c r="C522" s="89" t="s">
        <v>89</v>
      </c>
      <c r="D522" s="90" t="s">
        <v>992</v>
      </c>
      <c r="E522" s="91"/>
      <c r="F522" s="92">
        <f>(F521+F520+F519)</f>
        <v>10938040.889031</v>
      </c>
      <c r="G522" s="65"/>
    </row>
    <row r="523" spans="1:7" customHeight="1" ht="14.1">
      <c r="A523" s="211" t="s">
        <v>1128</v>
      </c>
      <c r="B523" s="212"/>
      <c r="C523" s="213"/>
      <c r="D523" s="214"/>
      <c r="E523" s="215"/>
      <c r="F523" s="216"/>
      <c r="G523" s="65"/>
    </row>
    <row r="524" spans="1:7" customHeight="1" ht="14.1">
      <c r="A524" s="207" t="s">
        <v>211</v>
      </c>
      <c r="B524" s="208" t="s">
        <v>1129</v>
      </c>
      <c r="C524" s="60"/>
      <c r="D524" s="209"/>
      <c r="E524" s="38"/>
      <c r="F524" s="210"/>
      <c r="G524" s="65"/>
    </row>
    <row r="525" spans="1:7" customHeight="1" ht="14.1">
      <c r="A525" s="207" t="s">
        <v>1071</v>
      </c>
      <c r="B525" s="208"/>
      <c r="C525" s="60"/>
      <c r="D525" s="209"/>
      <c r="E525" s="38"/>
      <c r="F525" s="210"/>
      <c r="G525" s="65"/>
    </row>
    <row r="526" spans="1:7" customHeight="1" ht="14.1">
      <c r="A526" s="93" t="s">
        <v>977</v>
      </c>
      <c r="B526" s="94" t="s">
        <v>1046</v>
      </c>
      <c r="C526" s="95"/>
      <c r="D526" s="96"/>
      <c r="E526" s="97"/>
      <c r="F526" s="98"/>
      <c r="G526" s="65"/>
    </row>
    <row r="527" spans="1:7" customHeight="1" ht="14.1">
      <c r="A527" s="87" t="s">
        <v>977</v>
      </c>
      <c r="B527" s="88" t="s">
        <v>1001</v>
      </c>
      <c r="C527" s="89"/>
      <c r="D527" s="90"/>
      <c r="E527" s="91"/>
      <c r="F527" s="92">
        <f>SUM(F528:F530)</f>
        <v>297150</v>
      </c>
      <c r="G527" s="65"/>
    </row>
    <row r="528" spans="1:7" customHeight="1" ht="14.1">
      <c r="A528" s="87" t="s">
        <v>1130</v>
      </c>
      <c r="B528" s="88" t="s">
        <v>759</v>
      </c>
      <c r="C528" s="89" t="s">
        <v>163</v>
      </c>
      <c r="D528" s="90">
        <v>1</v>
      </c>
      <c r="E528" s="91">
        <f>Table04!E144</f>
        <v>280000</v>
      </c>
      <c r="F528" s="92">
        <f>D528*E528</f>
        <v>280000</v>
      </c>
      <c r="G528" s="65"/>
    </row>
    <row r="529" spans="1:7" customHeight="1" ht="14.1">
      <c r="A529" s="87" t="s">
        <v>1131</v>
      </c>
      <c r="B529" s="88" t="s">
        <v>530</v>
      </c>
      <c r="C529" s="89" t="s">
        <v>163</v>
      </c>
      <c r="D529" s="90">
        <v>1</v>
      </c>
      <c r="E529" s="91">
        <f>Table04!E32</f>
        <v>3000</v>
      </c>
      <c r="F529" s="92">
        <f>D529*E529</f>
        <v>3000</v>
      </c>
      <c r="G529" s="65"/>
    </row>
    <row r="530" spans="1:7" customHeight="1" ht="14.1">
      <c r="A530" s="87" t="s">
        <v>1008</v>
      </c>
      <c r="B530" s="88" t="s">
        <v>1009</v>
      </c>
      <c r="C530" s="89" t="s">
        <v>1010</v>
      </c>
      <c r="D530" s="90">
        <v>5</v>
      </c>
      <c r="E530" s="91">
        <f>SUM(F529:F528)/100</f>
        <v>2830</v>
      </c>
      <c r="F530" s="92">
        <f>D530*E530</f>
        <v>14150</v>
      </c>
      <c r="G530" s="65"/>
    </row>
    <row r="531" spans="1:7" customHeight="1" ht="14.1">
      <c r="A531" s="87" t="s">
        <v>977</v>
      </c>
      <c r="B531" s="88" t="s">
        <v>979</v>
      </c>
      <c r="C531" s="89"/>
      <c r="D531" s="90"/>
      <c r="E531" s="91"/>
      <c r="F531" s="92">
        <f>SUM(F532:F532)</f>
        <v>44204.55</v>
      </c>
      <c r="G531" s="65"/>
    </row>
    <row r="532" spans="1:7" customHeight="1" ht="14.1">
      <c r="A532" s="87" t="s">
        <v>1098</v>
      </c>
      <c r="B532" s="88" t="s">
        <v>803</v>
      </c>
      <c r="C532" s="89" t="s">
        <v>175</v>
      </c>
      <c r="D532" s="90">
        <v>0.15</v>
      </c>
      <c r="E532" s="91">
        <f>Table05!E12</f>
        <v>294697</v>
      </c>
      <c r="F532" s="92">
        <f>D532*E532</f>
        <v>44204.55</v>
      </c>
      <c r="G532" s="65"/>
    </row>
    <row r="533" spans="1:7" customHeight="1" ht="14.1">
      <c r="A533" s="87" t="s">
        <v>977</v>
      </c>
      <c r="B533" s="88" t="s">
        <v>981</v>
      </c>
      <c r="C533" s="89"/>
      <c r="D533" s="90"/>
      <c r="E533" s="91"/>
      <c r="F533" s="92">
        <f>SUM(F532:F527)/2</f>
        <v>341354.55</v>
      </c>
      <c r="G533" s="65"/>
    </row>
    <row r="534" spans="1:7" customHeight="1" ht="14.1">
      <c r="A534" s="87" t="s">
        <v>977</v>
      </c>
      <c r="B534" s="88" t="s">
        <v>982</v>
      </c>
      <c r="C534" s="89" t="s">
        <v>75</v>
      </c>
      <c r="D534" s="90" t="str">
        <f>hsTTK*100&amp;"%x(VL+NC+M)"</f>
        <v>2.5%x(VL+NC+M)</v>
      </c>
      <c r="E534" s="91"/>
      <c r="F534" s="92">
        <f>F533*hsTTK</f>
        <v>8533.86375</v>
      </c>
      <c r="G534" s="65"/>
    </row>
    <row r="535" spans="1:7" customHeight="1" ht="14.1">
      <c r="A535" s="87" t="s">
        <v>977</v>
      </c>
      <c r="B535" s="88" t="s">
        <v>983</v>
      </c>
      <c r="C535" s="89" t="s">
        <v>62</v>
      </c>
      <c r="D535" s="90" t="s">
        <v>984</v>
      </c>
      <c r="E535" s="91"/>
      <c r="F535" s="92">
        <f>F534+F533</f>
        <v>349888.41375</v>
      </c>
      <c r="G535" s="65"/>
    </row>
    <row r="536" spans="1:7" customHeight="1" ht="14.1">
      <c r="A536" s="87" t="s">
        <v>977</v>
      </c>
      <c r="B536" s="88" t="s">
        <v>985</v>
      </c>
      <c r="C536" s="89" t="s">
        <v>77</v>
      </c>
      <c r="D536" s="90" t="str">
        <f>hsCPC*100&amp;"%xT"</f>
        <v>6.5%xT</v>
      </c>
      <c r="E536" s="91"/>
      <c r="F536" s="92">
        <f>F535*hsCPC</f>
        <v>22742.74689375</v>
      </c>
      <c r="G536" s="65"/>
    </row>
    <row r="537" spans="1:7" customHeight="1" ht="14.1">
      <c r="A537" s="87" t="s">
        <v>977</v>
      </c>
      <c r="B537" s="88" t="s">
        <v>986</v>
      </c>
      <c r="C537" s="89" t="s">
        <v>79</v>
      </c>
      <c r="D537" s="90" t="str">
        <f>hsTL*100&amp;"%x(T+C)"</f>
        <v>5.5%x(T+C)</v>
      </c>
      <c r="E537" s="91"/>
      <c r="F537" s="92">
        <f>hsTL*(F536+F535)</f>
        <v>20494.713835406</v>
      </c>
      <c r="G537" s="65"/>
    </row>
    <row r="538" spans="1:7" customHeight="1" ht="14.1">
      <c r="A538" s="87" t="s">
        <v>977</v>
      </c>
      <c r="B538" s="88" t="s">
        <v>987</v>
      </c>
      <c r="C538" s="89" t="s">
        <v>81</v>
      </c>
      <c r="D538" s="90" t="s">
        <v>82</v>
      </c>
      <c r="E538" s="91"/>
      <c r="F538" s="92">
        <f>(F537+F536+F535)</f>
        <v>393125.87447916</v>
      </c>
      <c r="G538" s="65"/>
    </row>
    <row r="539" spans="1:7" customHeight="1" ht="14.1">
      <c r="A539" s="87" t="s">
        <v>977</v>
      </c>
      <c r="B539" s="88" t="s">
        <v>988</v>
      </c>
      <c r="C539" s="89" t="s">
        <v>84</v>
      </c>
      <c r="D539" s="90" t="s">
        <v>85</v>
      </c>
      <c r="E539" s="91"/>
      <c r="F539" s="92">
        <f>F538*10/100</f>
        <v>39312.587447916</v>
      </c>
      <c r="G539" s="65"/>
    </row>
    <row r="540" spans="1:7" customHeight="1" ht="14.1">
      <c r="A540" s="87" t="s">
        <v>977</v>
      </c>
      <c r="B540" s="88" t="s">
        <v>989</v>
      </c>
      <c r="C540" s="89" t="s">
        <v>990</v>
      </c>
      <c r="D540" s="90" t="str">
        <f>hsLT*100&amp;"%x(G+GTGT)"</f>
        <v>1%x(G+GTGT)</v>
      </c>
      <c r="E540" s="91"/>
      <c r="F540" s="92">
        <f>hsLT*(F539+F538)</f>
        <v>4324.3846192707</v>
      </c>
      <c r="G540" s="65"/>
    </row>
    <row r="541" spans="1:7" customHeight="1" ht="14.1">
      <c r="A541" s="87" t="s">
        <v>977</v>
      </c>
      <c r="B541" s="88" t="s">
        <v>991</v>
      </c>
      <c r="C541" s="89" t="s">
        <v>89</v>
      </c>
      <c r="D541" s="90" t="s">
        <v>992</v>
      </c>
      <c r="E541" s="91"/>
      <c r="F541" s="92">
        <f>(F540+F539+F538)</f>
        <v>436762.84654634</v>
      </c>
      <c r="G541" s="65"/>
    </row>
    <row r="542" spans="1:7" customHeight="1" ht="14.1">
      <c r="A542" s="211" t="s">
        <v>1132</v>
      </c>
      <c r="B542" s="212"/>
      <c r="C542" s="213"/>
      <c r="D542" s="214"/>
      <c r="E542" s="215"/>
      <c r="F542" s="216"/>
      <c r="G542" s="65"/>
    </row>
    <row r="543" spans="1:7" customHeight="1" ht="14.1">
      <c r="A543" s="207" t="s">
        <v>214</v>
      </c>
      <c r="B543" s="208" t="s">
        <v>1133</v>
      </c>
      <c r="C543" s="60"/>
      <c r="D543" s="209"/>
      <c r="E543" s="38"/>
      <c r="F543" s="210"/>
      <c r="G543" s="65"/>
    </row>
    <row r="544" spans="1:7" customHeight="1" ht="14.1">
      <c r="A544" s="207" t="s">
        <v>1071</v>
      </c>
      <c r="B544" s="208"/>
      <c r="C544" s="60"/>
      <c r="D544" s="209"/>
      <c r="E544" s="38"/>
      <c r="F544" s="210"/>
      <c r="G544" s="65"/>
    </row>
    <row r="545" spans="1:7" customHeight="1" ht="14.1">
      <c r="A545" s="93" t="s">
        <v>977</v>
      </c>
      <c r="B545" s="94" t="s">
        <v>1020</v>
      </c>
      <c r="C545" s="95"/>
      <c r="D545" s="96"/>
      <c r="E545" s="97"/>
      <c r="F545" s="98"/>
      <c r="G545" s="65"/>
    </row>
    <row r="546" spans="1:7" customHeight="1" ht="14.1">
      <c r="A546" s="87" t="s">
        <v>977</v>
      </c>
      <c r="B546" s="88" t="s">
        <v>1001</v>
      </c>
      <c r="C546" s="89"/>
      <c r="D546" s="90"/>
      <c r="E546" s="91"/>
      <c r="F546" s="92">
        <f>SUM(F547:F549)</f>
        <v>648064.8</v>
      </c>
      <c r="G546" s="65"/>
    </row>
    <row r="547" spans="1:7" customHeight="1" ht="14.1">
      <c r="A547" s="87" t="s">
        <v>1134</v>
      </c>
      <c r="B547" s="88" t="s">
        <v>787</v>
      </c>
      <c r="C547" s="89" t="s">
        <v>182</v>
      </c>
      <c r="D547" s="90">
        <v>100.5</v>
      </c>
      <c r="E547" s="91">
        <f>Table04!E158</f>
        <v>0</v>
      </c>
      <c r="F547" s="92">
        <f>D547*E547</f>
        <v>0</v>
      </c>
      <c r="G547" s="65"/>
    </row>
    <row r="548" spans="1:7" customHeight="1" ht="14.1">
      <c r="A548" s="87" t="s">
        <v>1135</v>
      </c>
      <c r="B548" s="88" t="s">
        <v>643</v>
      </c>
      <c r="C548" s="89" t="s">
        <v>186</v>
      </c>
      <c r="D548" s="90">
        <v>12</v>
      </c>
      <c r="E548" s="91">
        <f>Table04!E86</f>
        <v>54000</v>
      </c>
      <c r="F548" s="92">
        <f>D548*E548</f>
        <v>648000</v>
      </c>
      <c r="G548" s="65"/>
    </row>
    <row r="549" spans="1:7" customHeight="1" ht="14.1">
      <c r="A549" s="87" t="s">
        <v>1008</v>
      </c>
      <c r="B549" s="88" t="s">
        <v>1009</v>
      </c>
      <c r="C549" s="89" t="s">
        <v>1010</v>
      </c>
      <c r="D549" s="90">
        <v>0.01</v>
      </c>
      <c r="E549" s="91">
        <f>SUM(F548:F547)/100</f>
        <v>6480</v>
      </c>
      <c r="F549" s="92">
        <f>D549*E549</f>
        <v>64.8</v>
      </c>
      <c r="G549" s="65"/>
    </row>
    <row r="550" spans="1:7" customHeight="1" ht="14.1">
      <c r="A550" s="87" t="s">
        <v>977</v>
      </c>
      <c r="B550" s="88" t="s">
        <v>979</v>
      </c>
      <c r="C550" s="89"/>
      <c r="D550" s="90"/>
      <c r="E550" s="91"/>
      <c r="F550" s="92">
        <f>SUM(F551:F551)</f>
        <v>12819319.5</v>
      </c>
      <c r="G550" s="65"/>
    </row>
    <row r="551" spans="1:7" customHeight="1" ht="14.1">
      <c r="A551" s="87" t="s">
        <v>1098</v>
      </c>
      <c r="B551" s="88" t="s">
        <v>803</v>
      </c>
      <c r="C551" s="89" t="s">
        <v>175</v>
      </c>
      <c r="D551" s="90">
        <v>43.5</v>
      </c>
      <c r="E551" s="91">
        <f>Table05!E12</f>
        <v>294697</v>
      </c>
      <c r="F551" s="92">
        <f>D551*E551</f>
        <v>12819319.5</v>
      </c>
      <c r="G551" s="65"/>
    </row>
    <row r="552" spans="1:7" customHeight="1" ht="14.1">
      <c r="A552" s="87" t="s">
        <v>977</v>
      </c>
      <c r="B552" s="88" t="s">
        <v>981</v>
      </c>
      <c r="C552" s="89"/>
      <c r="D552" s="90"/>
      <c r="E552" s="91"/>
      <c r="F552" s="92">
        <f>SUM(F551:F546)/2</f>
        <v>13467384.3</v>
      </c>
      <c r="G552" s="65"/>
    </row>
    <row r="553" spans="1:7" customHeight="1" ht="14.1">
      <c r="A553" s="87" t="s">
        <v>977</v>
      </c>
      <c r="B553" s="88" t="s">
        <v>982</v>
      </c>
      <c r="C553" s="89" t="s">
        <v>75</v>
      </c>
      <c r="D553" s="90" t="str">
        <f>hsTTK*100&amp;"%x(VL+NC+M)"</f>
        <v>2.5%x(VL+NC+M)</v>
      </c>
      <c r="E553" s="91"/>
      <c r="F553" s="92">
        <f>F552*hsTTK</f>
        <v>336684.6075</v>
      </c>
      <c r="G553" s="65"/>
    </row>
    <row r="554" spans="1:7" customHeight="1" ht="14.1">
      <c r="A554" s="87" t="s">
        <v>977</v>
      </c>
      <c r="B554" s="88" t="s">
        <v>983</v>
      </c>
      <c r="C554" s="89" t="s">
        <v>62</v>
      </c>
      <c r="D554" s="90" t="s">
        <v>984</v>
      </c>
      <c r="E554" s="91"/>
      <c r="F554" s="92">
        <f>F553+F552</f>
        <v>13804068.9075</v>
      </c>
      <c r="G554" s="65"/>
    </row>
    <row r="555" spans="1:7" customHeight="1" ht="14.1">
      <c r="A555" s="87" t="s">
        <v>977</v>
      </c>
      <c r="B555" s="88" t="s">
        <v>985</v>
      </c>
      <c r="C555" s="89" t="s">
        <v>77</v>
      </c>
      <c r="D555" s="90" t="str">
        <f>hsCPC*100&amp;"%xT"</f>
        <v>6.5%xT</v>
      </c>
      <c r="E555" s="91"/>
      <c r="F555" s="92">
        <f>F554*hsCPC</f>
        <v>897264.4789875</v>
      </c>
      <c r="G555" s="65"/>
    </row>
    <row r="556" spans="1:7" customHeight="1" ht="14.1">
      <c r="A556" s="87" t="s">
        <v>977</v>
      </c>
      <c r="B556" s="88" t="s">
        <v>986</v>
      </c>
      <c r="C556" s="89" t="s">
        <v>79</v>
      </c>
      <c r="D556" s="90" t="str">
        <f>hsTL*100&amp;"%x(T+C)"</f>
        <v>5.5%x(T+C)</v>
      </c>
      <c r="E556" s="91"/>
      <c r="F556" s="92">
        <f>hsTL*(F555+F554)</f>
        <v>808573.33625681</v>
      </c>
      <c r="G556" s="65"/>
    </row>
    <row r="557" spans="1:7" customHeight="1" ht="14.1">
      <c r="A557" s="87" t="s">
        <v>977</v>
      </c>
      <c r="B557" s="88" t="s">
        <v>987</v>
      </c>
      <c r="C557" s="89" t="s">
        <v>81</v>
      </c>
      <c r="D557" s="90" t="s">
        <v>82</v>
      </c>
      <c r="E557" s="91"/>
      <c r="F557" s="92">
        <f>(F556+F555+F554)</f>
        <v>15509906.722744</v>
      </c>
      <c r="G557" s="65"/>
    </row>
    <row r="558" spans="1:7" customHeight="1" ht="14.1">
      <c r="A558" s="87" t="s">
        <v>977</v>
      </c>
      <c r="B558" s="88" t="s">
        <v>988</v>
      </c>
      <c r="C558" s="89" t="s">
        <v>84</v>
      </c>
      <c r="D558" s="90" t="s">
        <v>85</v>
      </c>
      <c r="E558" s="91"/>
      <c r="F558" s="92">
        <f>F557*10/100</f>
        <v>1550990.6722744</v>
      </c>
      <c r="G558" s="65"/>
    </row>
    <row r="559" spans="1:7" customHeight="1" ht="14.1">
      <c r="A559" s="87" t="s">
        <v>977</v>
      </c>
      <c r="B559" s="88" t="s">
        <v>989</v>
      </c>
      <c r="C559" s="89" t="s">
        <v>990</v>
      </c>
      <c r="D559" s="90" t="str">
        <f>hsLT*100&amp;"%x(G+GTGT)"</f>
        <v>1%x(G+GTGT)</v>
      </c>
      <c r="E559" s="91"/>
      <c r="F559" s="92">
        <f>hsLT*(F558+F557)</f>
        <v>170608.97395019</v>
      </c>
      <c r="G559" s="65"/>
    </row>
    <row r="560" spans="1:7" customHeight="1" ht="14.1">
      <c r="A560" s="87" t="s">
        <v>977</v>
      </c>
      <c r="B560" s="88" t="s">
        <v>991</v>
      </c>
      <c r="C560" s="89" t="s">
        <v>89</v>
      </c>
      <c r="D560" s="90" t="s">
        <v>992</v>
      </c>
      <c r="E560" s="91"/>
      <c r="F560" s="92">
        <f>(F559+F558+F557)</f>
        <v>17231506.368969</v>
      </c>
      <c r="G560" s="65"/>
    </row>
    <row r="561" spans="1:7" customHeight="1" ht="14.1">
      <c r="A561" s="211" t="s">
        <v>1136</v>
      </c>
      <c r="B561" s="212"/>
      <c r="C561" s="213"/>
      <c r="D561" s="214"/>
      <c r="E561" s="215"/>
      <c r="F561" s="216"/>
      <c r="G561" s="65"/>
    </row>
    <row r="562" spans="1:7" customHeight="1" ht="14.1">
      <c r="A562" s="207" t="s">
        <v>217</v>
      </c>
      <c r="B562" s="208" t="s">
        <v>1137</v>
      </c>
      <c r="C562" s="60"/>
      <c r="D562" s="209"/>
      <c r="E562" s="38"/>
      <c r="F562" s="210"/>
      <c r="G562" s="65"/>
    </row>
    <row r="563" spans="1:7" customHeight="1" ht="14.1">
      <c r="A563" s="207" t="s">
        <v>1071</v>
      </c>
      <c r="B563" s="208"/>
      <c r="C563" s="60"/>
      <c r="D563" s="209"/>
      <c r="E563" s="38"/>
      <c r="F563" s="210"/>
      <c r="G563" s="65"/>
    </row>
    <row r="564" spans="1:7" customHeight="1" ht="14.1">
      <c r="A564" s="93" t="s">
        <v>977</v>
      </c>
      <c r="B564" s="94" t="s">
        <v>1020</v>
      </c>
      <c r="C564" s="95"/>
      <c r="D564" s="96"/>
      <c r="E564" s="97"/>
      <c r="F564" s="98"/>
      <c r="G564" s="65"/>
    </row>
    <row r="565" spans="1:7" customHeight="1" ht="14.1">
      <c r="A565" s="87" t="s">
        <v>977</v>
      </c>
      <c r="B565" s="88" t="s">
        <v>1001</v>
      </c>
      <c r="C565" s="89"/>
      <c r="D565" s="90"/>
      <c r="E565" s="91"/>
      <c r="F565" s="92">
        <f>SUM(F566:F569)</f>
        <v>17847129.3</v>
      </c>
      <c r="G565" s="65"/>
    </row>
    <row r="566" spans="1:7" customHeight="1" ht="14.1">
      <c r="A566" s="87" t="s">
        <v>1106</v>
      </c>
      <c r="B566" s="88" t="s">
        <v>507</v>
      </c>
      <c r="C566" s="89" t="s">
        <v>125</v>
      </c>
      <c r="D566" s="90">
        <v>17</v>
      </c>
      <c r="E566" s="91">
        <f>Table04!E21</f>
        <v>400000</v>
      </c>
      <c r="F566" s="92">
        <f>D566*E566</f>
        <v>6800000</v>
      </c>
      <c r="G566" s="65"/>
    </row>
    <row r="567" spans="1:7" customHeight="1" ht="14.1">
      <c r="A567" s="87" t="s">
        <v>1107</v>
      </c>
      <c r="B567" s="88" t="s">
        <v>638</v>
      </c>
      <c r="C567" s="89" t="s">
        <v>167</v>
      </c>
      <c r="D567" s="90">
        <v>176.7</v>
      </c>
      <c r="E567" s="91">
        <f>Table04!E84</f>
        <v>62000</v>
      </c>
      <c r="F567" s="92">
        <f>D567*E567</f>
        <v>10955400</v>
      </c>
      <c r="G567" s="65"/>
    </row>
    <row r="568" spans="1:7" customHeight="1" ht="14.1">
      <c r="A568" s="87" t="s">
        <v>1108</v>
      </c>
      <c r="B568" s="88" t="s">
        <v>568</v>
      </c>
      <c r="C568" s="89" t="s">
        <v>479</v>
      </c>
      <c r="D568" s="90">
        <v>7.39</v>
      </c>
      <c r="E568" s="91">
        <f>Table04!E51</f>
        <v>10000</v>
      </c>
      <c r="F568" s="92">
        <f>D568*E568</f>
        <v>73900</v>
      </c>
      <c r="G568" s="65"/>
    </row>
    <row r="569" spans="1:7" customHeight="1" ht="14.1">
      <c r="A569" s="87" t="s">
        <v>1008</v>
      </c>
      <c r="B569" s="88" t="s">
        <v>1009</v>
      </c>
      <c r="C569" s="89" t="s">
        <v>1010</v>
      </c>
      <c r="D569" s="90">
        <v>0.1</v>
      </c>
      <c r="E569" s="91">
        <f>SUM(F568:F566)/100</f>
        <v>178293</v>
      </c>
      <c r="F569" s="92">
        <f>D569*E569</f>
        <v>17829.3</v>
      </c>
      <c r="G569" s="65"/>
    </row>
    <row r="570" spans="1:7" customHeight="1" ht="14.1">
      <c r="A570" s="87" t="s">
        <v>977</v>
      </c>
      <c r="B570" s="88" t="s">
        <v>979</v>
      </c>
      <c r="C570" s="89"/>
      <c r="D570" s="90"/>
      <c r="E570" s="91"/>
      <c r="F570" s="92">
        <f>SUM(F571:F571)</f>
        <v>8840910</v>
      </c>
      <c r="G570" s="65"/>
    </row>
    <row r="571" spans="1:7" customHeight="1" ht="14.1">
      <c r="A571" s="87" t="s">
        <v>1098</v>
      </c>
      <c r="B571" s="88" t="s">
        <v>803</v>
      </c>
      <c r="C571" s="89" t="s">
        <v>175</v>
      </c>
      <c r="D571" s="90">
        <v>30</v>
      </c>
      <c r="E571" s="91">
        <f>Table05!E12</f>
        <v>294697</v>
      </c>
      <c r="F571" s="92">
        <f>D571*E571</f>
        <v>8840910</v>
      </c>
      <c r="G571" s="65"/>
    </row>
    <row r="572" spans="1:7" customHeight="1" ht="14.1">
      <c r="A572" s="87" t="s">
        <v>977</v>
      </c>
      <c r="B572" s="88" t="s">
        <v>981</v>
      </c>
      <c r="C572" s="89"/>
      <c r="D572" s="90"/>
      <c r="E572" s="91"/>
      <c r="F572" s="92">
        <f>SUM(F571:F565)/2</f>
        <v>26688039.3</v>
      </c>
      <c r="G572" s="65"/>
    </row>
    <row r="573" spans="1:7" customHeight="1" ht="14.1">
      <c r="A573" s="87" t="s">
        <v>977</v>
      </c>
      <c r="B573" s="88" t="s">
        <v>982</v>
      </c>
      <c r="C573" s="89" t="s">
        <v>75</v>
      </c>
      <c r="D573" s="90" t="str">
        <f>hsTTK*100&amp;"%x(VL+NC+M)"</f>
        <v>2.5%x(VL+NC+M)</v>
      </c>
      <c r="E573" s="91"/>
      <c r="F573" s="92">
        <f>F572*hsTTK</f>
        <v>667200.9825</v>
      </c>
      <c r="G573" s="65"/>
    </row>
    <row r="574" spans="1:7" customHeight="1" ht="14.1">
      <c r="A574" s="87" t="s">
        <v>977</v>
      </c>
      <c r="B574" s="88" t="s">
        <v>983</v>
      </c>
      <c r="C574" s="89" t="s">
        <v>62</v>
      </c>
      <c r="D574" s="90" t="s">
        <v>984</v>
      </c>
      <c r="E574" s="91"/>
      <c r="F574" s="92">
        <f>F573+F572</f>
        <v>27355240.2825</v>
      </c>
      <c r="G574" s="65"/>
    </row>
    <row r="575" spans="1:7" customHeight="1" ht="14.1">
      <c r="A575" s="87" t="s">
        <v>977</v>
      </c>
      <c r="B575" s="88" t="s">
        <v>985</v>
      </c>
      <c r="C575" s="89" t="s">
        <v>77</v>
      </c>
      <c r="D575" s="90" t="str">
        <f>hsCPC*100&amp;"%xT"</f>
        <v>6.5%xT</v>
      </c>
      <c r="E575" s="91"/>
      <c r="F575" s="92">
        <f>F574*hsCPC</f>
        <v>1778090.6183625</v>
      </c>
      <c r="G575" s="65"/>
    </row>
    <row r="576" spans="1:7" customHeight="1" ht="14.1">
      <c r="A576" s="87" t="s">
        <v>977</v>
      </c>
      <c r="B576" s="88" t="s">
        <v>986</v>
      </c>
      <c r="C576" s="89" t="s">
        <v>79</v>
      </c>
      <c r="D576" s="90" t="str">
        <f>hsTL*100&amp;"%x(T+C)"</f>
        <v>5.5%x(T+C)</v>
      </c>
      <c r="E576" s="91"/>
      <c r="F576" s="92">
        <f>hsTL*(F575+F574)</f>
        <v>1602333.1995474</v>
      </c>
      <c r="G576" s="65"/>
    </row>
    <row r="577" spans="1:7" customHeight="1" ht="14.1">
      <c r="A577" s="87" t="s">
        <v>977</v>
      </c>
      <c r="B577" s="88" t="s">
        <v>987</v>
      </c>
      <c r="C577" s="89" t="s">
        <v>81</v>
      </c>
      <c r="D577" s="90" t="s">
        <v>82</v>
      </c>
      <c r="E577" s="91"/>
      <c r="F577" s="92">
        <f>(F576+F575+F574)</f>
        <v>30735664.10041</v>
      </c>
      <c r="G577" s="65"/>
    </row>
    <row r="578" spans="1:7" customHeight="1" ht="14.1">
      <c r="A578" s="87" t="s">
        <v>977</v>
      </c>
      <c r="B578" s="88" t="s">
        <v>988</v>
      </c>
      <c r="C578" s="89" t="s">
        <v>84</v>
      </c>
      <c r="D578" s="90" t="s">
        <v>85</v>
      </c>
      <c r="E578" s="91"/>
      <c r="F578" s="92">
        <f>F577*10/100</f>
        <v>3073566.410041</v>
      </c>
      <c r="G578" s="65"/>
    </row>
    <row r="579" spans="1:7" customHeight="1" ht="14.1">
      <c r="A579" s="87" t="s">
        <v>977</v>
      </c>
      <c r="B579" s="88" t="s">
        <v>989</v>
      </c>
      <c r="C579" s="89" t="s">
        <v>990</v>
      </c>
      <c r="D579" s="90" t="str">
        <f>hsLT*100&amp;"%x(G+GTGT)"</f>
        <v>1%x(G+GTGT)</v>
      </c>
      <c r="E579" s="91"/>
      <c r="F579" s="92">
        <f>hsLT*(F578+F577)</f>
        <v>338092.30510451</v>
      </c>
      <c r="G579" s="65"/>
    </row>
    <row r="580" spans="1:7" customHeight="1" ht="14.1">
      <c r="A580" s="87" t="s">
        <v>977</v>
      </c>
      <c r="B580" s="88" t="s">
        <v>991</v>
      </c>
      <c r="C580" s="89" t="s">
        <v>89</v>
      </c>
      <c r="D580" s="90" t="s">
        <v>992</v>
      </c>
      <c r="E580" s="91"/>
      <c r="F580" s="92">
        <f>(F579+F578+F577)</f>
        <v>34147322.815555</v>
      </c>
      <c r="G580" s="65"/>
    </row>
    <row r="581" spans="1:7" customHeight="1" ht="14.1">
      <c r="A581" s="211" t="s">
        <v>1138</v>
      </c>
      <c r="B581" s="212"/>
      <c r="C581" s="213"/>
      <c r="D581" s="214"/>
      <c r="E581" s="215"/>
      <c r="F581" s="216"/>
      <c r="G581" s="65"/>
    </row>
    <row r="582" spans="1:7" customHeight="1" ht="14.1">
      <c r="A582" s="207" t="s">
        <v>220</v>
      </c>
      <c r="B582" s="208" t="s">
        <v>1124</v>
      </c>
      <c r="C582" s="60"/>
      <c r="D582" s="209"/>
      <c r="E582" s="38"/>
      <c r="F582" s="210"/>
      <c r="G582" s="65"/>
    </row>
    <row r="583" spans="1:7" customHeight="1" ht="14.1">
      <c r="A583" s="207" t="s">
        <v>1071</v>
      </c>
      <c r="B583" s="208" t="s">
        <v>1139</v>
      </c>
      <c r="C583" s="60"/>
      <c r="D583" s="209"/>
      <c r="E583" s="38"/>
      <c r="F583" s="210"/>
      <c r="G583" s="65"/>
    </row>
    <row r="584" spans="1:7" customHeight="1" ht="14.1">
      <c r="A584" s="93" t="s">
        <v>977</v>
      </c>
      <c r="B584" s="94" t="s">
        <v>1085</v>
      </c>
      <c r="C584" s="95"/>
      <c r="D584" s="96"/>
      <c r="E584" s="97"/>
      <c r="F584" s="98"/>
      <c r="G584" s="65"/>
    </row>
    <row r="585" spans="1:7" customHeight="1" ht="14.1">
      <c r="A585" s="87" t="s">
        <v>977</v>
      </c>
      <c r="B585" s="88" t="s">
        <v>1001</v>
      </c>
      <c r="C585" s="89"/>
      <c r="D585" s="90"/>
      <c r="E585" s="91"/>
      <c r="F585" s="92">
        <f>SUM(F586:F592)</f>
        <v>772076.6634</v>
      </c>
      <c r="G585" s="65"/>
    </row>
    <row r="586" spans="1:7" customHeight="1" ht="14.1">
      <c r="A586" s="87" t="s">
        <v>1074</v>
      </c>
      <c r="B586" s="88" t="s">
        <v>709</v>
      </c>
      <c r="C586" s="89" t="s">
        <v>167</v>
      </c>
      <c r="D586" s="90">
        <v>22.19</v>
      </c>
      <c r="E586" s="91">
        <f>Table04!E119</f>
        <v>33054</v>
      </c>
      <c r="F586" s="92">
        <f>D586*E586</f>
        <v>733468.26</v>
      </c>
      <c r="G586" s="65"/>
    </row>
    <row r="587" spans="1:7" customHeight="1" ht="14.1">
      <c r="A587" s="87" t="s">
        <v>1126</v>
      </c>
      <c r="B587" s="88" t="s">
        <v>687</v>
      </c>
      <c r="C587" s="89" t="s">
        <v>479</v>
      </c>
      <c r="D587" s="90">
        <v>0.04</v>
      </c>
      <c r="E587" s="91">
        <f>Table04!E108</f>
        <v>31500</v>
      </c>
      <c r="F587" s="92">
        <f>D587*E587</f>
        <v>1260</v>
      </c>
      <c r="G587" s="65"/>
    </row>
    <row r="588" spans="1:7" customHeight="1" ht="14.1">
      <c r="A588" s="87" t="s">
        <v>1127</v>
      </c>
      <c r="B588" s="88" t="s">
        <v>685</v>
      </c>
      <c r="C588" s="89" t="s">
        <v>479</v>
      </c>
      <c r="D588" s="90">
        <v>0.55</v>
      </c>
      <c r="E588" s="91">
        <f>Table04!E107</f>
        <v>31500</v>
      </c>
      <c r="F588" s="92">
        <f>D588*E588</f>
        <v>17325</v>
      </c>
      <c r="G588" s="65"/>
    </row>
    <row r="589" spans="1:7" customHeight="1" ht="14.1">
      <c r="A589" s="87" t="s">
        <v>1075</v>
      </c>
      <c r="B589" s="88" t="s">
        <v>526</v>
      </c>
      <c r="C589" s="89" t="s">
        <v>167</v>
      </c>
      <c r="D589" s="90">
        <v>1.03</v>
      </c>
      <c r="E589" s="91">
        <f>Table04!E30</f>
        <v>1836</v>
      </c>
      <c r="F589" s="92">
        <f>D589*E589</f>
        <v>1891.08</v>
      </c>
      <c r="G589" s="65"/>
    </row>
    <row r="590" spans="1:7" customHeight="1" ht="14.1">
      <c r="A590" s="87" t="s">
        <v>1076</v>
      </c>
      <c r="B590" s="88" t="s">
        <v>491</v>
      </c>
      <c r="C590" s="89" t="s">
        <v>186</v>
      </c>
      <c r="D590" s="90">
        <v>57</v>
      </c>
      <c r="E590" s="91">
        <f>Table04!E14</f>
        <v>0</v>
      </c>
      <c r="F590" s="92">
        <f>D590*E590</f>
        <v>0</v>
      </c>
      <c r="G590" s="65"/>
    </row>
    <row r="591" spans="1:7" customHeight="1" ht="14.1">
      <c r="A591" s="87" t="s">
        <v>1077</v>
      </c>
      <c r="B591" s="88" t="s">
        <v>748</v>
      </c>
      <c r="C591" s="89" t="s">
        <v>186</v>
      </c>
      <c r="D591" s="90">
        <v>114</v>
      </c>
      <c r="E591" s="91">
        <f>Table04!E139</f>
        <v>92</v>
      </c>
      <c r="F591" s="92">
        <f>D591*E591</f>
        <v>10488</v>
      </c>
      <c r="G591" s="65"/>
    </row>
    <row r="592" spans="1:7" customHeight="1" ht="14.1">
      <c r="A592" s="87" t="s">
        <v>1008</v>
      </c>
      <c r="B592" s="88" t="s">
        <v>1009</v>
      </c>
      <c r="C592" s="89" t="s">
        <v>1010</v>
      </c>
      <c r="D592" s="90">
        <v>1</v>
      </c>
      <c r="E592" s="91">
        <f>SUM(F591:F586)/100</f>
        <v>7644.3234</v>
      </c>
      <c r="F592" s="92">
        <f>D592*E592</f>
        <v>7644.3234</v>
      </c>
      <c r="G592" s="65"/>
    </row>
    <row r="593" spans="1:7" customHeight="1" ht="14.1">
      <c r="A593" s="87" t="s">
        <v>977</v>
      </c>
      <c r="B593" s="88" t="s">
        <v>979</v>
      </c>
      <c r="C593" s="89"/>
      <c r="D593" s="90"/>
      <c r="E593" s="91"/>
      <c r="F593" s="92">
        <f>SUM(F594:F594)</f>
        <v>6466925.01</v>
      </c>
      <c r="G593" s="65"/>
    </row>
    <row r="594" spans="1:7" customHeight="1" ht="14.1">
      <c r="A594" s="87" t="s">
        <v>1078</v>
      </c>
      <c r="B594" s="88" t="s">
        <v>809</v>
      </c>
      <c r="C594" s="89" t="s">
        <v>175</v>
      </c>
      <c r="D594" s="90">
        <v>20.37</v>
      </c>
      <c r="E594" s="91">
        <f>Table05!E15</f>
        <v>317473</v>
      </c>
      <c r="F594" s="92">
        <f>D594*E594</f>
        <v>6466925.01</v>
      </c>
      <c r="G594" s="65"/>
    </row>
    <row r="595" spans="1:7" customHeight="1" ht="14.1">
      <c r="A595" s="87" t="s">
        <v>977</v>
      </c>
      <c r="B595" s="88" t="s">
        <v>1012</v>
      </c>
      <c r="C595" s="89"/>
      <c r="D595" s="90"/>
      <c r="E595" s="91"/>
      <c r="F595" s="92">
        <f>SUM(F596:F598)</f>
        <v>266831.1717</v>
      </c>
      <c r="G595" s="65"/>
    </row>
    <row r="596" spans="1:7" customHeight="1" ht="14.1">
      <c r="A596" s="87" t="s">
        <v>1079</v>
      </c>
      <c r="B596" s="88" t="s">
        <v>888</v>
      </c>
      <c r="C596" s="89" t="s">
        <v>830</v>
      </c>
      <c r="D596" s="90">
        <v>0.55</v>
      </c>
      <c r="E596" s="91">
        <f>Table06!E36</f>
        <v>299373</v>
      </c>
      <c r="F596" s="92">
        <f>D596*E596</f>
        <v>164655.15</v>
      </c>
      <c r="G596" s="65"/>
    </row>
    <row r="597" spans="1:7" customHeight="1" ht="14.1">
      <c r="A597" s="87" t="s">
        <v>1080</v>
      </c>
      <c r="B597" s="88" t="s">
        <v>876</v>
      </c>
      <c r="C597" s="89" t="s">
        <v>830</v>
      </c>
      <c r="D597" s="90">
        <v>0.28</v>
      </c>
      <c r="E597" s="91">
        <f>Table06!E30</f>
        <v>337158</v>
      </c>
      <c r="F597" s="92">
        <f>D597*E597</f>
        <v>94404.24</v>
      </c>
      <c r="G597" s="65"/>
    </row>
    <row r="598" spans="1:7" customHeight="1" ht="14.1">
      <c r="A598" s="87" t="s">
        <v>1081</v>
      </c>
      <c r="B598" s="88" t="s">
        <v>1082</v>
      </c>
      <c r="C598" s="89" t="s">
        <v>1010</v>
      </c>
      <c r="D598" s="90">
        <v>3</v>
      </c>
      <c r="E598" s="91">
        <f>SUM(F597:F596)/100</f>
        <v>2590.5939</v>
      </c>
      <c r="F598" s="92">
        <f>D598*E598</f>
        <v>7771.7817</v>
      </c>
      <c r="G598" s="65"/>
    </row>
    <row r="599" spans="1:7" customHeight="1" ht="14.1">
      <c r="A599" s="87" t="s">
        <v>977</v>
      </c>
      <c r="B599" s="88" t="s">
        <v>981</v>
      </c>
      <c r="C599" s="89"/>
      <c r="D599" s="90"/>
      <c r="E599" s="91"/>
      <c r="F599" s="92">
        <f>SUM(F598:F585)/2</f>
        <v>7505832.8451</v>
      </c>
      <c r="G599" s="65"/>
    </row>
    <row r="600" spans="1:7" customHeight="1" ht="14.1">
      <c r="A600" s="87" t="s">
        <v>977</v>
      </c>
      <c r="B600" s="88" t="s">
        <v>982</v>
      </c>
      <c r="C600" s="89" t="s">
        <v>75</v>
      </c>
      <c r="D600" s="90" t="str">
        <f>hsTTK*100&amp;"%x(VL+NC+M)"</f>
        <v>2.5%x(VL+NC+M)</v>
      </c>
      <c r="E600" s="91"/>
      <c r="F600" s="92">
        <f>F599*hsTTK</f>
        <v>187645.8211275</v>
      </c>
      <c r="G600" s="65"/>
    </row>
    <row r="601" spans="1:7" customHeight="1" ht="14.1">
      <c r="A601" s="87" t="s">
        <v>977</v>
      </c>
      <c r="B601" s="88" t="s">
        <v>983</v>
      </c>
      <c r="C601" s="89" t="s">
        <v>62</v>
      </c>
      <c r="D601" s="90" t="s">
        <v>984</v>
      </c>
      <c r="E601" s="91"/>
      <c r="F601" s="92">
        <f>F600+F599</f>
        <v>7693478.6662275</v>
      </c>
      <c r="G601" s="65"/>
    </row>
    <row r="602" spans="1:7" customHeight="1" ht="14.1">
      <c r="A602" s="87" t="s">
        <v>977</v>
      </c>
      <c r="B602" s="88" t="s">
        <v>985</v>
      </c>
      <c r="C602" s="89" t="s">
        <v>77</v>
      </c>
      <c r="D602" s="90" t="str">
        <f>hsCPC*100&amp;"%xT"</f>
        <v>6.5%xT</v>
      </c>
      <c r="E602" s="91"/>
      <c r="F602" s="92">
        <f>F601*hsCPC</f>
        <v>500076.11330479</v>
      </c>
      <c r="G602" s="65"/>
    </row>
    <row r="603" spans="1:7" customHeight="1" ht="14.1">
      <c r="A603" s="87" t="s">
        <v>977</v>
      </c>
      <c r="B603" s="88" t="s">
        <v>986</v>
      </c>
      <c r="C603" s="89" t="s">
        <v>79</v>
      </c>
      <c r="D603" s="90" t="str">
        <f>hsTL*100&amp;"%x(T+C)"</f>
        <v>5.5%x(T+C)</v>
      </c>
      <c r="E603" s="91"/>
      <c r="F603" s="92">
        <f>hsTL*(F602+F601)</f>
        <v>450645.51287428</v>
      </c>
      <c r="G603" s="65"/>
    </row>
    <row r="604" spans="1:7" customHeight="1" ht="14.1">
      <c r="A604" s="87" t="s">
        <v>977</v>
      </c>
      <c r="B604" s="88" t="s">
        <v>987</v>
      </c>
      <c r="C604" s="89" t="s">
        <v>81</v>
      </c>
      <c r="D604" s="90" t="s">
        <v>82</v>
      </c>
      <c r="E604" s="91"/>
      <c r="F604" s="92">
        <f>(F603+F602+F601)</f>
        <v>8644200.2924066</v>
      </c>
      <c r="G604" s="65"/>
    </row>
    <row r="605" spans="1:7" customHeight="1" ht="14.1">
      <c r="A605" s="87" t="s">
        <v>977</v>
      </c>
      <c r="B605" s="88" t="s">
        <v>988</v>
      </c>
      <c r="C605" s="89" t="s">
        <v>84</v>
      </c>
      <c r="D605" s="90" t="s">
        <v>85</v>
      </c>
      <c r="E605" s="91"/>
      <c r="F605" s="92">
        <f>F604*10/100</f>
        <v>864420.02924066</v>
      </c>
      <c r="G605" s="65"/>
    </row>
    <row r="606" spans="1:7" customHeight="1" ht="14.1">
      <c r="A606" s="87" t="s">
        <v>977</v>
      </c>
      <c r="B606" s="88" t="s">
        <v>989</v>
      </c>
      <c r="C606" s="89" t="s">
        <v>990</v>
      </c>
      <c r="D606" s="90" t="str">
        <f>hsLT*100&amp;"%x(G+GTGT)"</f>
        <v>1%x(G+GTGT)</v>
      </c>
      <c r="E606" s="91"/>
      <c r="F606" s="92">
        <f>hsLT*(F605+F604)</f>
        <v>95086.203216472</v>
      </c>
      <c r="G606" s="65"/>
    </row>
    <row r="607" spans="1:7" customHeight="1" ht="14.1">
      <c r="A607" s="87" t="s">
        <v>977</v>
      </c>
      <c r="B607" s="88" t="s">
        <v>991</v>
      </c>
      <c r="C607" s="89" t="s">
        <v>89</v>
      </c>
      <c r="D607" s="90" t="s">
        <v>992</v>
      </c>
      <c r="E607" s="91"/>
      <c r="F607" s="92">
        <f>(F606+F605+F604)</f>
        <v>9603706.5248637</v>
      </c>
      <c r="G607" s="65"/>
    </row>
    <row r="608" spans="1:7" customHeight="1" ht="14.1">
      <c r="A608" s="211" t="s">
        <v>1140</v>
      </c>
      <c r="B608" s="212"/>
      <c r="C608" s="213"/>
      <c r="D608" s="214"/>
      <c r="E608" s="215"/>
      <c r="F608" s="216"/>
      <c r="G608" s="65"/>
    </row>
    <row r="609" spans="1:7" customHeight="1" ht="14.1">
      <c r="A609" s="207" t="s">
        <v>226</v>
      </c>
      <c r="B609" s="208" t="s">
        <v>1141</v>
      </c>
      <c r="C609" s="60"/>
      <c r="D609" s="209"/>
      <c r="E609" s="38"/>
      <c r="F609" s="210"/>
      <c r="G609" s="65"/>
    </row>
    <row r="610" spans="1:7" customHeight="1" ht="14.1">
      <c r="A610" s="207" t="s">
        <v>1071</v>
      </c>
      <c r="B610" s="208"/>
      <c r="C610" s="60"/>
      <c r="D610" s="209"/>
      <c r="E610" s="38"/>
      <c r="F610" s="210"/>
      <c r="G610" s="65"/>
    </row>
    <row r="611" spans="1:7" customHeight="1" ht="14.1">
      <c r="A611" s="93" t="s">
        <v>977</v>
      </c>
      <c r="B611" s="94" t="s">
        <v>1085</v>
      </c>
      <c r="C611" s="95"/>
      <c r="D611" s="96"/>
      <c r="E611" s="97"/>
      <c r="F611" s="98"/>
      <c r="G611" s="65"/>
    </row>
    <row r="612" spans="1:7" customHeight="1" ht="14.1">
      <c r="A612" s="87" t="s">
        <v>977</v>
      </c>
      <c r="B612" s="88" t="s">
        <v>1001</v>
      </c>
      <c r="C612" s="89"/>
      <c r="D612" s="90"/>
      <c r="E612" s="91"/>
      <c r="F612" s="92">
        <f>SUM(F613:F615)</f>
        <v>296229.62</v>
      </c>
      <c r="G612" s="65"/>
    </row>
    <row r="613" spans="1:7" customHeight="1" ht="14.1">
      <c r="A613" s="87" t="s">
        <v>1142</v>
      </c>
      <c r="B613" s="88" t="s">
        <v>524</v>
      </c>
      <c r="C613" s="89" t="s">
        <v>167</v>
      </c>
      <c r="D613" s="90">
        <v>0.92</v>
      </c>
      <c r="E613" s="91">
        <f>Table04!E29</f>
        <v>35000</v>
      </c>
      <c r="F613" s="92">
        <f>D613*E613</f>
        <v>32200</v>
      </c>
      <c r="G613" s="65"/>
    </row>
    <row r="614" spans="1:7" customHeight="1" ht="14.1">
      <c r="A614" s="87" t="s">
        <v>1143</v>
      </c>
      <c r="B614" s="88" t="s">
        <v>495</v>
      </c>
      <c r="C614" s="89" t="s">
        <v>163</v>
      </c>
      <c r="D614" s="90">
        <v>24</v>
      </c>
      <c r="E614" s="91">
        <f>Table04!E16</f>
        <v>11000</v>
      </c>
      <c r="F614" s="92">
        <f>D614*E614</f>
        <v>264000</v>
      </c>
      <c r="G614" s="65"/>
    </row>
    <row r="615" spans="1:7" customHeight="1" ht="14.1">
      <c r="A615" s="87" t="s">
        <v>1008</v>
      </c>
      <c r="B615" s="88" t="s">
        <v>1009</v>
      </c>
      <c r="C615" s="89" t="s">
        <v>1010</v>
      </c>
      <c r="D615" s="90">
        <v>0.01</v>
      </c>
      <c r="E615" s="91">
        <f>SUM(F614:F613)/100</f>
        <v>2962</v>
      </c>
      <c r="F615" s="92">
        <f>D615*E615</f>
        <v>29.62</v>
      </c>
      <c r="G615" s="65"/>
    </row>
    <row r="616" spans="1:7" customHeight="1" ht="14.1">
      <c r="A616" s="87" t="s">
        <v>977</v>
      </c>
      <c r="B616" s="88" t="s">
        <v>979</v>
      </c>
      <c r="C616" s="89"/>
      <c r="D616" s="90"/>
      <c r="E616" s="91"/>
      <c r="F616" s="92">
        <f>SUM(F617:F617)</f>
        <v>1384353.36</v>
      </c>
      <c r="G616" s="65"/>
    </row>
    <row r="617" spans="1:7" customHeight="1" ht="14.1">
      <c r="A617" s="87" t="s">
        <v>1144</v>
      </c>
      <c r="B617" s="88" t="s">
        <v>823</v>
      </c>
      <c r="C617" s="89" t="s">
        <v>175</v>
      </c>
      <c r="D617" s="90">
        <v>3.72</v>
      </c>
      <c r="E617" s="91">
        <f>Table05!E22</f>
        <v>372138</v>
      </c>
      <c r="F617" s="92">
        <f>D617*E617</f>
        <v>1384353.36</v>
      </c>
      <c r="G617" s="65"/>
    </row>
    <row r="618" spans="1:7" customHeight="1" ht="14.1">
      <c r="A618" s="87" t="s">
        <v>977</v>
      </c>
      <c r="B618" s="88" t="s">
        <v>1012</v>
      </c>
      <c r="C618" s="89"/>
      <c r="D618" s="90"/>
      <c r="E618" s="91"/>
      <c r="F618" s="92">
        <f>SUM(F619:F619)</f>
        <v>63819.468</v>
      </c>
      <c r="G618" s="65"/>
    </row>
    <row r="619" spans="1:7" customHeight="1" ht="14.1">
      <c r="A619" s="87" t="s">
        <v>1088</v>
      </c>
      <c r="B619" s="88" t="s">
        <v>842</v>
      </c>
      <c r="C619" s="89" t="s">
        <v>830</v>
      </c>
      <c r="D619" s="90">
        <v>0.027</v>
      </c>
      <c r="E619" s="91">
        <f>Table06!E13</f>
        <v>2363684</v>
      </c>
      <c r="F619" s="92">
        <f>D619*E619</f>
        <v>63819.468</v>
      </c>
      <c r="G619" s="65"/>
    </row>
    <row r="620" spans="1:7" customHeight="1" ht="14.1">
      <c r="A620" s="87" t="s">
        <v>977</v>
      </c>
      <c r="B620" s="88" t="s">
        <v>981</v>
      </c>
      <c r="C620" s="89"/>
      <c r="D620" s="90"/>
      <c r="E620" s="91"/>
      <c r="F620" s="92">
        <f>SUM(F619:F612)/2</f>
        <v>1744402.448</v>
      </c>
      <c r="G620" s="65"/>
    </row>
    <row r="621" spans="1:7" customHeight="1" ht="14.1">
      <c r="A621" s="87" t="s">
        <v>977</v>
      </c>
      <c r="B621" s="88" t="s">
        <v>982</v>
      </c>
      <c r="C621" s="89" t="s">
        <v>75</v>
      </c>
      <c r="D621" s="90" t="str">
        <f>hsTTK*100&amp;"%x(VL+NC+M)"</f>
        <v>2.5%x(VL+NC+M)</v>
      </c>
      <c r="E621" s="91"/>
      <c r="F621" s="92">
        <f>F620*hsTTK</f>
        <v>43610.0612</v>
      </c>
      <c r="G621" s="65"/>
    </row>
    <row r="622" spans="1:7" customHeight="1" ht="14.1">
      <c r="A622" s="87" t="s">
        <v>977</v>
      </c>
      <c r="B622" s="88" t="s">
        <v>983</v>
      </c>
      <c r="C622" s="89" t="s">
        <v>62</v>
      </c>
      <c r="D622" s="90" t="s">
        <v>984</v>
      </c>
      <c r="E622" s="91"/>
      <c r="F622" s="92">
        <f>F621+F620</f>
        <v>1788012.5092</v>
      </c>
      <c r="G622" s="65"/>
    </row>
    <row r="623" spans="1:7" customHeight="1" ht="14.1">
      <c r="A623" s="87" t="s">
        <v>977</v>
      </c>
      <c r="B623" s="88" t="s">
        <v>985</v>
      </c>
      <c r="C623" s="89" t="s">
        <v>77</v>
      </c>
      <c r="D623" s="90" t="str">
        <f>hsCPC*100&amp;"%xT"</f>
        <v>6.5%xT</v>
      </c>
      <c r="E623" s="91"/>
      <c r="F623" s="92">
        <f>F622*hsCPC</f>
        <v>116220.813098</v>
      </c>
      <c r="G623" s="65"/>
    </row>
    <row r="624" spans="1:7" customHeight="1" ht="14.1">
      <c r="A624" s="87" t="s">
        <v>977</v>
      </c>
      <c r="B624" s="88" t="s">
        <v>986</v>
      </c>
      <c r="C624" s="89" t="s">
        <v>79</v>
      </c>
      <c r="D624" s="90" t="str">
        <f>hsTL*100&amp;"%x(T+C)"</f>
        <v>5.5%x(T+C)</v>
      </c>
      <c r="E624" s="91"/>
      <c r="F624" s="92">
        <f>hsTL*(F623+F622)</f>
        <v>104732.83272639</v>
      </c>
      <c r="G624" s="65"/>
    </row>
    <row r="625" spans="1:7" customHeight="1" ht="14.1">
      <c r="A625" s="87" t="s">
        <v>977</v>
      </c>
      <c r="B625" s="88" t="s">
        <v>987</v>
      </c>
      <c r="C625" s="89" t="s">
        <v>81</v>
      </c>
      <c r="D625" s="90" t="s">
        <v>82</v>
      </c>
      <c r="E625" s="91"/>
      <c r="F625" s="92">
        <f>(F624+F623+F622)</f>
        <v>2008966.1550244</v>
      </c>
      <c r="G625" s="65"/>
    </row>
    <row r="626" spans="1:7" customHeight="1" ht="14.1">
      <c r="A626" s="87" t="s">
        <v>977</v>
      </c>
      <c r="B626" s="88" t="s">
        <v>988</v>
      </c>
      <c r="C626" s="89" t="s">
        <v>84</v>
      </c>
      <c r="D626" s="90" t="s">
        <v>85</v>
      </c>
      <c r="E626" s="91"/>
      <c r="F626" s="92">
        <f>F625*10/100</f>
        <v>200896.61550244</v>
      </c>
      <c r="G626" s="65"/>
    </row>
    <row r="627" spans="1:7" customHeight="1" ht="14.1">
      <c r="A627" s="87" t="s">
        <v>977</v>
      </c>
      <c r="B627" s="88" t="s">
        <v>989</v>
      </c>
      <c r="C627" s="89" t="s">
        <v>990</v>
      </c>
      <c r="D627" s="90" t="str">
        <f>hsLT*100&amp;"%x(G+GTGT)"</f>
        <v>1%x(G+GTGT)</v>
      </c>
      <c r="E627" s="91"/>
      <c r="F627" s="92">
        <f>hsLT*(F626+F625)</f>
        <v>22098.627705268</v>
      </c>
      <c r="G627" s="65"/>
    </row>
    <row r="628" spans="1:7" customHeight="1" ht="14.1">
      <c r="A628" s="87" t="s">
        <v>977</v>
      </c>
      <c r="B628" s="88" t="s">
        <v>991</v>
      </c>
      <c r="C628" s="89" t="s">
        <v>89</v>
      </c>
      <c r="D628" s="90" t="s">
        <v>992</v>
      </c>
      <c r="E628" s="91"/>
      <c r="F628" s="92">
        <f>(F627+F626+F625)</f>
        <v>2231961.3982321</v>
      </c>
      <c r="G628" s="65"/>
    </row>
    <row r="629" spans="1:7" customHeight="1" ht="14.1">
      <c r="A629" s="211" t="s">
        <v>1145</v>
      </c>
      <c r="B629" s="212"/>
      <c r="C629" s="213"/>
      <c r="D629" s="214"/>
      <c r="E629" s="215"/>
      <c r="F629" s="216"/>
      <c r="G629" s="65"/>
    </row>
    <row r="630" spans="1:7" customHeight="1" ht="14.1">
      <c r="A630" s="207" t="s">
        <v>229</v>
      </c>
      <c r="B630" s="208" t="s">
        <v>1146</v>
      </c>
      <c r="C630" s="60"/>
      <c r="D630" s="209"/>
      <c r="E630" s="38"/>
      <c r="F630" s="210"/>
      <c r="G630" s="65"/>
    </row>
    <row r="631" spans="1:7" customHeight="1" ht="14.1">
      <c r="A631" s="207" t="s">
        <v>1071</v>
      </c>
      <c r="B631" s="208"/>
      <c r="C631" s="60"/>
      <c r="D631" s="209"/>
      <c r="E631" s="38"/>
      <c r="F631" s="210"/>
      <c r="G631" s="65"/>
    </row>
    <row r="632" spans="1:7" customHeight="1" ht="14.1">
      <c r="A632" s="93" t="s">
        <v>977</v>
      </c>
      <c r="B632" s="94" t="s">
        <v>1085</v>
      </c>
      <c r="C632" s="95"/>
      <c r="D632" s="96"/>
      <c r="E632" s="97"/>
      <c r="F632" s="98"/>
      <c r="G632" s="65"/>
    </row>
    <row r="633" spans="1:7" customHeight="1" ht="14.1">
      <c r="A633" s="87" t="s">
        <v>977</v>
      </c>
      <c r="B633" s="88" t="s">
        <v>1001</v>
      </c>
      <c r="C633" s="89"/>
      <c r="D633" s="90"/>
      <c r="E633" s="91"/>
      <c r="F633" s="92">
        <f>SUM(F634:F636)</f>
        <v>461570</v>
      </c>
      <c r="G633" s="65"/>
    </row>
    <row r="634" spans="1:7" customHeight="1" ht="14.1">
      <c r="A634" s="87" t="s">
        <v>1147</v>
      </c>
      <c r="B634" s="88" t="s">
        <v>542</v>
      </c>
      <c r="C634" s="89" t="s">
        <v>186</v>
      </c>
      <c r="D634" s="90">
        <v>1</v>
      </c>
      <c r="E634" s="91">
        <f>Table04!E38</f>
        <v>450000</v>
      </c>
      <c r="F634" s="92">
        <f>D634*E634</f>
        <v>450000</v>
      </c>
      <c r="G634" s="65"/>
    </row>
    <row r="635" spans="1:7" customHeight="1" ht="14.1">
      <c r="A635" s="87" t="s">
        <v>1148</v>
      </c>
      <c r="B635" s="88" t="s">
        <v>516</v>
      </c>
      <c r="C635" s="89" t="s">
        <v>186</v>
      </c>
      <c r="D635" s="90">
        <v>1</v>
      </c>
      <c r="E635" s="91">
        <f>Table04!E25</f>
        <v>7000</v>
      </c>
      <c r="F635" s="92">
        <f>D635*E635</f>
        <v>7000</v>
      </c>
      <c r="G635" s="65"/>
    </row>
    <row r="636" spans="1:7" customHeight="1" ht="14.1">
      <c r="A636" s="87" t="s">
        <v>1008</v>
      </c>
      <c r="B636" s="88" t="s">
        <v>1009</v>
      </c>
      <c r="C636" s="89" t="s">
        <v>1010</v>
      </c>
      <c r="D636" s="90">
        <v>1</v>
      </c>
      <c r="E636" s="91">
        <f>SUM(F635:F634)/100</f>
        <v>4570</v>
      </c>
      <c r="F636" s="92">
        <f>D636*E636</f>
        <v>4570</v>
      </c>
      <c r="G636" s="65"/>
    </row>
    <row r="637" spans="1:7" customHeight="1" ht="14.1">
      <c r="A637" s="87" t="s">
        <v>977</v>
      </c>
      <c r="B637" s="88" t="s">
        <v>979</v>
      </c>
      <c r="C637" s="89"/>
      <c r="D637" s="90"/>
      <c r="E637" s="91"/>
      <c r="F637" s="92">
        <f>SUM(F638:F638)</f>
        <v>132613.65</v>
      </c>
      <c r="G637" s="65"/>
    </row>
    <row r="638" spans="1:7" customHeight="1" ht="14.1">
      <c r="A638" s="87" t="s">
        <v>1098</v>
      </c>
      <c r="B638" s="88" t="s">
        <v>803</v>
      </c>
      <c r="C638" s="89" t="s">
        <v>175</v>
      </c>
      <c r="D638" s="90">
        <v>0.45</v>
      </c>
      <c r="E638" s="91">
        <f>Table05!E12</f>
        <v>294697</v>
      </c>
      <c r="F638" s="92">
        <f>D638*E638</f>
        <v>132613.65</v>
      </c>
      <c r="G638" s="65"/>
    </row>
    <row r="639" spans="1:7" customHeight="1" ht="14.1">
      <c r="A639" s="87" t="s">
        <v>977</v>
      </c>
      <c r="B639" s="88" t="s">
        <v>1012</v>
      </c>
      <c r="C639" s="89"/>
      <c r="D639" s="90"/>
      <c r="E639" s="91"/>
      <c r="F639" s="92">
        <f>SUM(F640:F640)</f>
        <v>44905.95</v>
      </c>
      <c r="G639" s="65"/>
    </row>
    <row r="640" spans="1:7" customHeight="1" ht="14.1">
      <c r="A640" s="87" t="s">
        <v>1079</v>
      </c>
      <c r="B640" s="88" t="s">
        <v>888</v>
      </c>
      <c r="C640" s="89" t="s">
        <v>830</v>
      </c>
      <c r="D640" s="90">
        <v>0.15</v>
      </c>
      <c r="E640" s="91">
        <f>Table06!E36</f>
        <v>299373</v>
      </c>
      <c r="F640" s="92">
        <f>D640*E640</f>
        <v>44905.95</v>
      </c>
      <c r="G640" s="65"/>
    </row>
    <row r="641" spans="1:7" customHeight="1" ht="14.1">
      <c r="A641" s="87" t="s">
        <v>977</v>
      </c>
      <c r="B641" s="88" t="s">
        <v>981</v>
      </c>
      <c r="C641" s="89"/>
      <c r="D641" s="90"/>
      <c r="E641" s="91"/>
      <c r="F641" s="92">
        <f>SUM(F640:F633)/2</f>
        <v>639089.6</v>
      </c>
      <c r="G641" s="65"/>
    </row>
    <row r="642" spans="1:7" customHeight="1" ht="14.1">
      <c r="A642" s="87" t="s">
        <v>977</v>
      </c>
      <c r="B642" s="88" t="s">
        <v>982</v>
      </c>
      <c r="C642" s="89" t="s">
        <v>75</v>
      </c>
      <c r="D642" s="90" t="str">
        <f>hsTTK*100&amp;"%x(VL+NC+M)"</f>
        <v>2.5%x(VL+NC+M)</v>
      </c>
      <c r="E642" s="91"/>
      <c r="F642" s="92">
        <f>F641*hsTTK</f>
        <v>15977.24</v>
      </c>
      <c r="G642" s="65"/>
    </row>
    <row r="643" spans="1:7" customHeight="1" ht="14.1">
      <c r="A643" s="87" t="s">
        <v>977</v>
      </c>
      <c r="B643" s="88" t="s">
        <v>983</v>
      </c>
      <c r="C643" s="89" t="s">
        <v>62</v>
      </c>
      <c r="D643" s="90" t="s">
        <v>984</v>
      </c>
      <c r="E643" s="91"/>
      <c r="F643" s="92">
        <f>F642+F641</f>
        <v>655066.84</v>
      </c>
      <c r="G643" s="65"/>
    </row>
    <row r="644" spans="1:7" customHeight="1" ht="14.1">
      <c r="A644" s="87" t="s">
        <v>977</v>
      </c>
      <c r="B644" s="88" t="s">
        <v>985</v>
      </c>
      <c r="C644" s="89" t="s">
        <v>77</v>
      </c>
      <c r="D644" s="90" t="str">
        <f>hsCPC*100&amp;"%xT"</f>
        <v>6.5%xT</v>
      </c>
      <c r="E644" s="91"/>
      <c r="F644" s="92">
        <f>F643*hsCPC</f>
        <v>42579.3446</v>
      </c>
      <c r="G644" s="65"/>
    </row>
    <row r="645" spans="1:7" customHeight="1" ht="14.1">
      <c r="A645" s="87" t="s">
        <v>977</v>
      </c>
      <c r="B645" s="88" t="s">
        <v>986</v>
      </c>
      <c r="C645" s="89" t="s">
        <v>79</v>
      </c>
      <c r="D645" s="90" t="str">
        <f>hsTL*100&amp;"%x(T+C)"</f>
        <v>5.5%x(T+C)</v>
      </c>
      <c r="E645" s="91"/>
      <c r="F645" s="92">
        <f>hsTL*(F644+F643)</f>
        <v>38370.540153</v>
      </c>
      <c r="G645" s="65"/>
    </row>
    <row r="646" spans="1:7" customHeight="1" ht="14.1">
      <c r="A646" s="87" t="s">
        <v>977</v>
      </c>
      <c r="B646" s="88" t="s">
        <v>987</v>
      </c>
      <c r="C646" s="89" t="s">
        <v>81</v>
      </c>
      <c r="D646" s="90" t="s">
        <v>82</v>
      </c>
      <c r="E646" s="91"/>
      <c r="F646" s="92">
        <f>(F645+F644+F643)</f>
        <v>736016.724753</v>
      </c>
      <c r="G646" s="65"/>
    </row>
    <row r="647" spans="1:7" customHeight="1" ht="14.1">
      <c r="A647" s="87" t="s">
        <v>977</v>
      </c>
      <c r="B647" s="88" t="s">
        <v>988</v>
      </c>
      <c r="C647" s="89" t="s">
        <v>84</v>
      </c>
      <c r="D647" s="90" t="s">
        <v>85</v>
      </c>
      <c r="E647" s="91"/>
      <c r="F647" s="92">
        <f>F646*10/100</f>
        <v>73601.6724753</v>
      </c>
      <c r="G647" s="65"/>
    </row>
    <row r="648" spans="1:7" customHeight="1" ht="14.1">
      <c r="A648" s="87" t="s">
        <v>977</v>
      </c>
      <c r="B648" s="88" t="s">
        <v>989</v>
      </c>
      <c r="C648" s="89" t="s">
        <v>990</v>
      </c>
      <c r="D648" s="90" t="str">
        <f>hsLT*100&amp;"%x(G+GTGT)"</f>
        <v>1%x(G+GTGT)</v>
      </c>
      <c r="E648" s="91"/>
      <c r="F648" s="92">
        <f>hsLT*(F647+F646)</f>
        <v>8096.183972283</v>
      </c>
      <c r="G648" s="65"/>
    </row>
    <row r="649" spans="1:7" customHeight="1" ht="14.1">
      <c r="A649" s="87" t="s">
        <v>977</v>
      </c>
      <c r="B649" s="88" t="s">
        <v>991</v>
      </c>
      <c r="C649" s="89" t="s">
        <v>89</v>
      </c>
      <c r="D649" s="90" t="s">
        <v>992</v>
      </c>
      <c r="E649" s="91"/>
      <c r="F649" s="92">
        <f>(F648+F647+F646)</f>
        <v>817714.58120058</v>
      </c>
      <c r="G649" s="65"/>
    </row>
    <row r="650" spans="1:7" customHeight="1" ht="14.1">
      <c r="A650" s="211" t="s">
        <v>1149</v>
      </c>
      <c r="B650" s="212"/>
      <c r="C650" s="213"/>
      <c r="D650" s="214"/>
      <c r="E650" s="215"/>
      <c r="F650" s="216"/>
      <c r="G650" s="65"/>
    </row>
    <row r="651" spans="1:7" customHeight="1" ht="14.1">
      <c r="A651" s="207" t="s">
        <v>232</v>
      </c>
      <c r="B651" s="208" t="s">
        <v>1150</v>
      </c>
      <c r="C651" s="60"/>
      <c r="D651" s="209"/>
      <c r="E651" s="38"/>
      <c r="F651" s="210"/>
      <c r="G651" s="65"/>
    </row>
    <row r="652" spans="1:7" customHeight="1" ht="14.1">
      <c r="A652" s="207" t="s">
        <v>1071</v>
      </c>
      <c r="B652" s="208"/>
      <c r="C652" s="60"/>
      <c r="D652" s="209"/>
      <c r="E652" s="38"/>
      <c r="F652" s="210"/>
      <c r="G652" s="65"/>
    </row>
    <row r="653" spans="1:7" customHeight="1" ht="14.1">
      <c r="A653" s="93" t="s">
        <v>977</v>
      </c>
      <c r="B653" s="94" t="s">
        <v>1151</v>
      </c>
      <c r="C653" s="95"/>
      <c r="D653" s="96"/>
      <c r="E653" s="97"/>
      <c r="F653" s="98"/>
      <c r="G653" s="65"/>
    </row>
    <row r="654" spans="1:7" customHeight="1" ht="14.1">
      <c r="A654" s="87" t="s">
        <v>977</v>
      </c>
      <c r="B654" s="88" t="s">
        <v>1001</v>
      </c>
      <c r="C654" s="89"/>
      <c r="D654" s="90"/>
      <c r="E654" s="91"/>
      <c r="F654" s="92">
        <f>SUM(F655:F656)</f>
        <v>7600760</v>
      </c>
      <c r="G654" s="65"/>
    </row>
    <row r="655" spans="1:7" customHeight="1" ht="14.1">
      <c r="A655" s="87" t="s">
        <v>1152</v>
      </c>
      <c r="B655" s="88" t="s">
        <v>518</v>
      </c>
      <c r="C655" s="89" t="s">
        <v>186</v>
      </c>
      <c r="D655" s="90">
        <v>1</v>
      </c>
      <c r="E655" s="91">
        <f>Table04!E26</f>
        <v>7600000</v>
      </c>
      <c r="F655" s="92">
        <f>D655*E655</f>
        <v>7600000</v>
      </c>
      <c r="G655" s="65"/>
    </row>
    <row r="656" spans="1:7" customHeight="1" ht="14.1">
      <c r="A656" s="87" t="s">
        <v>1008</v>
      </c>
      <c r="B656" s="88" t="s">
        <v>1009</v>
      </c>
      <c r="C656" s="89" t="s">
        <v>1010</v>
      </c>
      <c r="D656" s="90">
        <v>0.01</v>
      </c>
      <c r="E656" s="91">
        <f>SUM(F655:F655)/100</f>
        <v>76000</v>
      </c>
      <c r="F656" s="92">
        <f>D656*E656</f>
        <v>760</v>
      </c>
      <c r="G656" s="65"/>
    </row>
    <row r="657" spans="1:7" customHeight="1" ht="14.1">
      <c r="A657" s="87" t="s">
        <v>977</v>
      </c>
      <c r="B657" s="88" t="s">
        <v>979</v>
      </c>
      <c r="C657" s="89"/>
      <c r="D657" s="90"/>
      <c r="E657" s="91"/>
      <c r="F657" s="92">
        <f>SUM(F658:F658)</f>
        <v>1013757.68</v>
      </c>
      <c r="G657" s="65"/>
    </row>
    <row r="658" spans="1:7" customHeight="1" ht="14.1">
      <c r="A658" s="87" t="s">
        <v>1098</v>
      </c>
      <c r="B658" s="88" t="s">
        <v>803</v>
      </c>
      <c r="C658" s="89" t="s">
        <v>175</v>
      </c>
      <c r="D658" s="90">
        <v>3.44</v>
      </c>
      <c r="E658" s="91">
        <f>Table05!E12</f>
        <v>294697</v>
      </c>
      <c r="F658" s="92">
        <f>D658*E658</f>
        <v>1013757.68</v>
      </c>
      <c r="G658" s="65"/>
    </row>
    <row r="659" spans="1:7" customHeight="1" ht="14.1">
      <c r="A659" s="87" t="s">
        <v>977</v>
      </c>
      <c r="B659" s="88" t="s">
        <v>981</v>
      </c>
      <c r="C659" s="89"/>
      <c r="D659" s="90"/>
      <c r="E659" s="91"/>
      <c r="F659" s="92">
        <f>SUM(F658:F654)/2</f>
        <v>8614517.68</v>
      </c>
      <c r="G659" s="65"/>
    </row>
    <row r="660" spans="1:7" customHeight="1" ht="14.1">
      <c r="A660" s="87" t="s">
        <v>977</v>
      </c>
      <c r="B660" s="88" t="s">
        <v>982</v>
      </c>
      <c r="C660" s="89" t="s">
        <v>75</v>
      </c>
      <c r="D660" s="90" t="str">
        <f>hsTTK*100&amp;"%x(VL+NC+M)"</f>
        <v>2.5%x(VL+NC+M)</v>
      </c>
      <c r="E660" s="91"/>
      <c r="F660" s="92">
        <f>F659*hsTTK</f>
        <v>215362.942</v>
      </c>
      <c r="G660" s="65"/>
    </row>
    <row r="661" spans="1:7" customHeight="1" ht="14.1">
      <c r="A661" s="87" t="s">
        <v>977</v>
      </c>
      <c r="B661" s="88" t="s">
        <v>983</v>
      </c>
      <c r="C661" s="89" t="s">
        <v>62</v>
      </c>
      <c r="D661" s="90" t="s">
        <v>984</v>
      </c>
      <c r="E661" s="91"/>
      <c r="F661" s="92">
        <f>F660+F659</f>
        <v>8829880.622</v>
      </c>
      <c r="G661" s="65"/>
    </row>
    <row r="662" spans="1:7" customHeight="1" ht="14.1">
      <c r="A662" s="87" t="s">
        <v>977</v>
      </c>
      <c r="B662" s="88" t="s">
        <v>985</v>
      </c>
      <c r="C662" s="89" t="s">
        <v>77</v>
      </c>
      <c r="D662" s="90" t="str">
        <f>hsCPC*100&amp;"%xT"</f>
        <v>6.5%xT</v>
      </c>
      <c r="E662" s="91"/>
      <c r="F662" s="92">
        <f>F661*hsCPC</f>
        <v>573942.24043</v>
      </c>
      <c r="G662" s="65"/>
    </row>
    <row r="663" spans="1:7" customHeight="1" ht="14.1">
      <c r="A663" s="87" t="s">
        <v>977</v>
      </c>
      <c r="B663" s="88" t="s">
        <v>986</v>
      </c>
      <c r="C663" s="89" t="s">
        <v>79</v>
      </c>
      <c r="D663" s="90" t="str">
        <f>hsTL*100&amp;"%x(T+C)"</f>
        <v>5.5%x(T+C)</v>
      </c>
      <c r="E663" s="91"/>
      <c r="F663" s="92">
        <f>hsTL*(F662+F661)</f>
        <v>517210.25743365</v>
      </c>
      <c r="G663" s="65"/>
    </row>
    <row r="664" spans="1:7" customHeight="1" ht="14.1">
      <c r="A664" s="87" t="s">
        <v>977</v>
      </c>
      <c r="B664" s="88" t="s">
        <v>987</v>
      </c>
      <c r="C664" s="89" t="s">
        <v>81</v>
      </c>
      <c r="D664" s="90" t="s">
        <v>82</v>
      </c>
      <c r="E664" s="91"/>
      <c r="F664" s="92">
        <f>(F663+F662+F661)</f>
        <v>9921033.1198636</v>
      </c>
      <c r="G664" s="65"/>
    </row>
    <row r="665" spans="1:7" customHeight="1" ht="14.1">
      <c r="A665" s="87" t="s">
        <v>977</v>
      </c>
      <c r="B665" s="88" t="s">
        <v>988</v>
      </c>
      <c r="C665" s="89" t="s">
        <v>84</v>
      </c>
      <c r="D665" s="90" t="s">
        <v>85</v>
      </c>
      <c r="E665" s="91"/>
      <c r="F665" s="92">
        <f>F664*10/100</f>
        <v>992103.31198637</v>
      </c>
      <c r="G665" s="65"/>
    </row>
    <row r="666" spans="1:7" customHeight="1" ht="14.1">
      <c r="A666" s="87" t="s">
        <v>977</v>
      </c>
      <c r="B666" s="88" t="s">
        <v>989</v>
      </c>
      <c r="C666" s="89" t="s">
        <v>990</v>
      </c>
      <c r="D666" s="90" t="str">
        <f>hsLT*100&amp;"%x(G+GTGT)"</f>
        <v>1%x(G+GTGT)</v>
      </c>
      <c r="E666" s="91"/>
      <c r="F666" s="92">
        <f>hsLT*(F665+F664)</f>
        <v>109131.3643185</v>
      </c>
      <c r="G666" s="65"/>
    </row>
    <row r="667" spans="1:7" customHeight="1" ht="14.1">
      <c r="A667" s="87" t="s">
        <v>977</v>
      </c>
      <c r="B667" s="88" t="s">
        <v>991</v>
      </c>
      <c r="C667" s="89" t="s">
        <v>89</v>
      </c>
      <c r="D667" s="90" t="s">
        <v>992</v>
      </c>
      <c r="E667" s="91"/>
      <c r="F667" s="92">
        <f>(F666+F665+F664)</f>
        <v>11022267.796169</v>
      </c>
      <c r="G667" s="65"/>
    </row>
    <row r="668" spans="1:7" customHeight="1" ht="14.1">
      <c r="A668" s="211" t="s">
        <v>1153</v>
      </c>
      <c r="B668" s="212"/>
      <c r="C668" s="213"/>
      <c r="D668" s="214"/>
      <c r="E668" s="215"/>
      <c r="F668" s="216"/>
      <c r="G668" s="65"/>
    </row>
    <row r="669" spans="1:7" customHeight="1" ht="14.1">
      <c r="A669" s="207" t="s">
        <v>236</v>
      </c>
      <c r="B669" s="208" t="s">
        <v>1154</v>
      </c>
      <c r="C669" s="60"/>
      <c r="D669" s="209"/>
      <c r="E669" s="38"/>
      <c r="F669" s="210"/>
      <c r="G669" s="65"/>
    </row>
    <row r="670" spans="1:7" customHeight="1" ht="14.1">
      <c r="A670" s="207" t="s">
        <v>1071</v>
      </c>
      <c r="B670" s="208"/>
      <c r="C670" s="60"/>
      <c r="D670" s="209"/>
      <c r="E670" s="38"/>
      <c r="F670" s="210"/>
      <c r="G670" s="65"/>
    </row>
    <row r="671" spans="1:7" customHeight="1" ht="14.1">
      <c r="A671" s="93" t="s">
        <v>977</v>
      </c>
      <c r="B671" s="94" t="s">
        <v>1085</v>
      </c>
      <c r="C671" s="95"/>
      <c r="D671" s="96"/>
      <c r="E671" s="97"/>
      <c r="F671" s="98"/>
      <c r="G671" s="65"/>
    </row>
    <row r="672" spans="1:7" customHeight="1" ht="14.1">
      <c r="A672" s="87" t="s">
        <v>977</v>
      </c>
      <c r="B672" s="88" t="s">
        <v>1001</v>
      </c>
      <c r="C672" s="89"/>
      <c r="D672" s="90"/>
      <c r="E672" s="91"/>
      <c r="F672" s="92">
        <f>SUM(F673:F676)</f>
        <v>4350746.4</v>
      </c>
      <c r="G672" s="65"/>
    </row>
    <row r="673" spans="1:7" customHeight="1" ht="14.1">
      <c r="A673" s="87" t="s">
        <v>1155</v>
      </c>
      <c r="B673" s="88" t="s">
        <v>703</v>
      </c>
      <c r="C673" s="89" t="s">
        <v>186</v>
      </c>
      <c r="D673" s="90">
        <v>1</v>
      </c>
      <c r="E673" s="91">
        <f>Table04!E116</f>
        <v>4296400</v>
      </c>
      <c r="F673" s="92">
        <f>D673*E673</f>
        <v>4296400</v>
      </c>
      <c r="G673" s="65"/>
    </row>
    <row r="674" spans="1:7" customHeight="1" ht="14.1">
      <c r="A674" s="87" t="s">
        <v>1156</v>
      </c>
      <c r="B674" s="88" t="s">
        <v>593</v>
      </c>
      <c r="C674" s="89" t="s">
        <v>167</v>
      </c>
      <c r="D674" s="90">
        <v>0.05</v>
      </c>
      <c r="E674" s="91">
        <f>Table04!E63</f>
        <v>200000</v>
      </c>
      <c r="F674" s="92">
        <f>D674*E674</f>
        <v>10000</v>
      </c>
      <c r="G674" s="65"/>
    </row>
    <row r="675" spans="1:7" customHeight="1" ht="14.1">
      <c r="A675" s="87" t="s">
        <v>1157</v>
      </c>
      <c r="B675" s="88" t="s">
        <v>487</v>
      </c>
      <c r="C675" s="89" t="s">
        <v>163</v>
      </c>
      <c r="D675" s="90">
        <v>8</v>
      </c>
      <c r="E675" s="91">
        <f>Table04!E12</f>
        <v>5000</v>
      </c>
      <c r="F675" s="92">
        <f>D675*E675</f>
        <v>40000</v>
      </c>
      <c r="G675" s="65"/>
    </row>
    <row r="676" spans="1:7" customHeight="1" ht="14.1">
      <c r="A676" s="87" t="s">
        <v>1008</v>
      </c>
      <c r="B676" s="88" t="s">
        <v>1009</v>
      </c>
      <c r="C676" s="89" t="s">
        <v>1010</v>
      </c>
      <c r="D676" s="90">
        <v>0.1</v>
      </c>
      <c r="E676" s="91">
        <f>SUM(F675:F673)/100</f>
        <v>43464</v>
      </c>
      <c r="F676" s="92">
        <f>D676*E676</f>
        <v>4346.4</v>
      </c>
      <c r="G676" s="65"/>
    </row>
    <row r="677" spans="1:7" customHeight="1" ht="14.1">
      <c r="A677" s="87" t="s">
        <v>977</v>
      </c>
      <c r="B677" s="88" t="s">
        <v>979</v>
      </c>
      <c r="C677" s="89"/>
      <c r="D677" s="90"/>
      <c r="E677" s="91"/>
      <c r="F677" s="92">
        <f>SUM(F678:F678)</f>
        <v>132613.65</v>
      </c>
      <c r="G677" s="65"/>
    </row>
    <row r="678" spans="1:7" customHeight="1" ht="14.1">
      <c r="A678" s="87" t="s">
        <v>1098</v>
      </c>
      <c r="B678" s="88" t="s">
        <v>803</v>
      </c>
      <c r="C678" s="89" t="s">
        <v>175</v>
      </c>
      <c r="D678" s="90">
        <v>0.45</v>
      </c>
      <c r="E678" s="91">
        <f>Table05!E12</f>
        <v>294697</v>
      </c>
      <c r="F678" s="92">
        <f>D678*E678</f>
        <v>132613.65</v>
      </c>
      <c r="G678" s="65"/>
    </row>
    <row r="679" spans="1:7" customHeight="1" ht="14.1">
      <c r="A679" s="87" t="s">
        <v>977</v>
      </c>
      <c r="B679" s="88" t="s">
        <v>981</v>
      </c>
      <c r="C679" s="89"/>
      <c r="D679" s="90"/>
      <c r="E679" s="91"/>
      <c r="F679" s="92">
        <f>SUM(F678:F672)/2</f>
        <v>4483360.05</v>
      </c>
      <c r="G679" s="65"/>
    </row>
    <row r="680" spans="1:7" customHeight="1" ht="14.1">
      <c r="A680" s="87" t="s">
        <v>977</v>
      </c>
      <c r="B680" s="88" t="s">
        <v>982</v>
      </c>
      <c r="C680" s="89" t="s">
        <v>75</v>
      </c>
      <c r="D680" s="90" t="str">
        <f>hsTTK*100&amp;"%x(VL+NC+M)"</f>
        <v>2.5%x(VL+NC+M)</v>
      </c>
      <c r="E680" s="91"/>
      <c r="F680" s="92">
        <f>F679*hsTTK</f>
        <v>112084.00125</v>
      </c>
      <c r="G680" s="65"/>
    </row>
    <row r="681" spans="1:7" customHeight="1" ht="14.1">
      <c r="A681" s="87" t="s">
        <v>977</v>
      </c>
      <c r="B681" s="88" t="s">
        <v>983</v>
      </c>
      <c r="C681" s="89" t="s">
        <v>62</v>
      </c>
      <c r="D681" s="90" t="s">
        <v>984</v>
      </c>
      <c r="E681" s="91"/>
      <c r="F681" s="92">
        <f>F680+F679</f>
        <v>4595444.05125</v>
      </c>
      <c r="G681" s="65"/>
    </row>
    <row r="682" spans="1:7" customHeight="1" ht="14.1">
      <c r="A682" s="87" t="s">
        <v>977</v>
      </c>
      <c r="B682" s="88" t="s">
        <v>985</v>
      </c>
      <c r="C682" s="89" t="s">
        <v>77</v>
      </c>
      <c r="D682" s="90" t="str">
        <f>hsCPC*100&amp;"%xT"</f>
        <v>6.5%xT</v>
      </c>
      <c r="E682" s="91"/>
      <c r="F682" s="92">
        <f>F681*hsCPC</f>
        <v>298703.86333125</v>
      </c>
      <c r="G682" s="65"/>
    </row>
    <row r="683" spans="1:7" customHeight="1" ht="14.1">
      <c r="A683" s="87" t="s">
        <v>977</v>
      </c>
      <c r="B683" s="88" t="s">
        <v>986</v>
      </c>
      <c r="C683" s="89" t="s">
        <v>79</v>
      </c>
      <c r="D683" s="90" t="str">
        <f>hsTL*100&amp;"%x(T+C)"</f>
        <v>5.5%x(T+C)</v>
      </c>
      <c r="E683" s="91"/>
      <c r="F683" s="92">
        <f>hsTL*(F682+F681)</f>
        <v>269178.13530197</v>
      </c>
      <c r="G683" s="65"/>
    </row>
    <row r="684" spans="1:7" customHeight="1" ht="14.1">
      <c r="A684" s="87" t="s">
        <v>977</v>
      </c>
      <c r="B684" s="88" t="s">
        <v>987</v>
      </c>
      <c r="C684" s="89" t="s">
        <v>81</v>
      </c>
      <c r="D684" s="90" t="s">
        <v>82</v>
      </c>
      <c r="E684" s="91"/>
      <c r="F684" s="92">
        <f>(F683+F682+F681)</f>
        <v>5163326.0498832</v>
      </c>
      <c r="G684" s="65"/>
    </row>
    <row r="685" spans="1:7" customHeight="1" ht="14.1">
      <c r="A685" s="87" t="s">
        <v>977</v>
      </c>
      <c r="B685" s="88" t="s">
        <v>988</v>
      </c>
      <c r="C685" s="89" t="s">
        <v>84</v>
      </c>
      <c r="D685" s="90" t="s">
        <v>85</v>
      </c>
      <c r="E685" s="91"/>
      <c r="F685" s="92">
        <f>F684*10/100</f>
        <v>516332.60498832</v>
      </c>
      <c r="G685" s="65"/>
    </row>
    <row r="686" spans="1:7" customHeight="1" ht="14.1">
      <c r="A686" s="87" t="s">
        <v>977</v>
      </c>
      <c r="B686" s="88" t="s">
        <v>989</v>
      </c>
      <c r="C686" s="89" t="s">
        <v>990</v>
      </c>
      <c r="D686" s="90" t="str">
        <f>hsLT*100&amp;"%x(G+GTGT)"</f>
        <v>1%x(G+GTGT)</v>
      </c>
      <c r="E686" s="91"/>
      <c r="F686" s="92">
        <f>hsLT*(F685+F684)</f>
        <v>56796.586548715</v>
      </c>
      <c r="G686" s="65"/>
    </row>
    <row r="687" spans="1:7" customHeight="1" ht="14.1">
      <c r="A687" s="87" t="s">
        <v>977</v>
      </c>
      <c r="B687" s="88" t="s">
        <v>991</v>
      </c>
      <c r="C687" s="89" t="s">
        <v>89</v>
      </c>
      <c r="D687" s="90" t="s">
        <v>992</v>
      </c>
      <c r="E687" s="91"/>
      <c r="F687" s="92">
        <f>(F686+F685+F684)</f>
        <v>5736455.2414203</v>
      </c>
      <c r="G687" s="65"/>
    </row>
    <row r="688" spans="1:7" customHeight="1" ht="14.1">
      <c r="A688" s="211" t="s">
        <v>1158</v>
      </c>
      <c r="B688" s="212"/>
      <c r="C688" s="213"/>
      <c r="D688" s="214"/>
      <c r="E688" s="215"/>
      <c r="F688" s="216"/>
      <c r="G688" s="65"/>
    </row>
    <row r="689" spans="1:7" customHeight="1" ht="14.1">
      <c r="A689" s="207" t="s">
        <v>239</v>
      </c>
      <c r="B689" s="208" t="s">
        <v>1159</v>
      </c>
      <c r="C689" s="60"/>
      <c r="D689" s="209"/>
      <c r="E689" s="38"/>
      <c r="F689" s="210"/>
      <c r="G689" s="65"/>
    </row>
    <row r="690" spans="1:7" customHeight="1" ht="14.1">
      <c r="A690" s="207" t="s">
        <v>1071</v>
      </c>
      <c r="B690" s="208"/>
      <c r="C690" s="60"/>
      <c r="D690" s="209"/>
      <c r="E690" s="38"/>
      <c r="F690" s="210"/>
      <c r="G690" s="65"/>
    </row>
    <row r="691" spans="1:7" customHeight="1" ht="14.1">
      <c r="A691" s="93" t="s">
        <v>977</v>
      </c>
      <c r="B691" s="94" t="s">
        <v>1020</v>
      </c>
      <c r="C691" s="95"/>
      <c r="D691" s="96"/>
      <c r="E691" s="97"/>
      <c r="F691" s="98"/>
      <c r="G691" s="65"/>
    </row>
    <row r="692" spans="1:7" customHeight="1" ht="14.1">
      <c r="A692" s="87" t="s">
        <v>977</v>
      </c>
      <c r="B692" s="88" t="s">
        <v>1001</v>
      </c>
      <c r="C692" s="89"/>
      <c r="D692" s="90"/>
      <c r="E692" s="91"/>
      <c r="F692" s="92">
        <f>SUM(F693:F696)</f>
        <v>2980137.16</v>
      </c>
      <c r="G692" s="65"/>
    </row>
    <row r="693" spans="1:7" customHeight="1" ht="14.1">
      <c r="A693" s="87" t="s">
        <v>1106</v>
      </c>
      <c r="B693" s="88" t="s">
        <v>507</v>
      </c>
      <c r="C693" s="89" t="s">
        <v>125</v>
      </c>
      <c r="D693" s="90">
        <v>0.93</v>
      </c>
      <c r="E693" s="91">
        <f>Table04!E21</f>
        <v>400000</v>
      </c>
      <c r="F693" s="92">
        <f>D693*E693</f>
        <v>372000</v>
      </c>
      <c r="G693" s="65"/>
    </row>
    <row r="694" spans="1:7" customHeight="1" ht="14.1">
      <c r="A694" s="87" t="s">
        <v>1107</v>
      </c>
      <c r="B694" s="88" t="s">
        <v>638</v>
      </c>
      <c r="C694" s="89" t="s">
        <v>167</v>
      </c>
      <c r="D694" s="90">
        <v>41.68</v>
      </c>
      <c r="E694" s="91">
        <f>Table04!E84</f>
        <v>62000</v>
      </c>
      <c r="F694" s="92">
        <f>D694*E694</f>
        <v>2584160</v>
      </c>
      <c r="G694" s="65"/>
    </row>
    <row r="695" spans="1:7" customHeight="1" ht="14.1">
      <c r="A695" s="87" t="s">
        <v>1108</v>
      </c>
      <c r="B695" s="88" t="s">
        <v>568</v>
      </c>
      <c r="C695" s="89" t="s">
        <v>479</v>
      </c>
      <c r="D695" s="90">
        <v>2.1</v>
      </c>
      <c r="E695" s="91">
        <f>Table04!E51</f>
        <v>10000</v>
      </c>
      <c r="F695" s="92">
        <f>D695*E695</f>
        <v>21000</v>
      </c>
      <c r="G695" s="65"/>
    </row>
    <row r="696" spans="1:7" customHeight="1" ht="14.1">
      <c r="A696" s="87" t="s">
        <v>1008</v>
      </c>
      <c r="B696" s="88" t="s">
        <v>1009</v>
      </c>
      <c r="C696" s="89" t="s">
        <v>1010</v>
      </c>
      <c r="D696" s="90">
        <v>0.1</v>
      </c>
      <c r="E696" s="91">
        <f>SUM(F695:F693)/100</f>
        <v>29771.6</v>
      </c>
      <c r="F696" s="92">
        <f>D696*E696</f>
        <v>2977.16</v>
      </c>
      <c r="G696" s="65"/>
    </row>
    <row r="697" spans="1:7" customHeight="1" ht="14.1">
      <c r="A697" s="87" t="s">
        <v>977</v>
      </c>
      <c r="B697" s="88" t="s">
        <v>979</v>
      </c>
      <c r="C697" s="89"/>
      <c r="D697" s="90"/>
      <c r="E697" s="91"/>
      <c r="F697" s="92">
        <f>SUM(F698:F698)</f>
        <v>3477424.6</v>
      </c>
      <c r="G697" s="65"/>
    </row>
    <row r="698" spans="1:7" customHeight="1" ht="14.1">
      <c r="A698" s="87" t="s">
        <v>1098</v>
      </c>
      <c r="B698" s="88" t="s">
        <v>803</v>
      </c>
      <c r="C698" s="89" t="s">
        <v>175</v>
      </c>
      <c r="D698" s="90">
        <v>11.8</v>
      </c>
      <c r="E698" s="91">
        <f>Table05!E12</f>
        <v>294697</v>
      </c>
      <c r="F698" s="92">
        <f>D698*E698</f>
        <v>3477424.6</v>
      </c>
      <c r="G698" s="65"/>
    </row>
    <row r="699" spans="1:7" customHeight="1" ht="14.1">
      <c r="A699" s="87" t="s">
        <v>977</v>
      </c>
      <c r="B699" s="88" t="s">
        <v>981</v>
      </c>
      <c r="C699" s="89"/>
      <c r="D699" s="90"/>
      <c r="E699" s="91"/>
      <c r="F699" s="92">
        <f>SUM(F698:F692)/2</f>
        <v>6457561.76</v>
      </c>
      <c r="G699" s="65"/>
    </row>
    <row r="700" spans="1:7" customHeight="1" ht="14.1">
      <c r="A700" s="87" t="s">
        <v>977</v>
      </c>
      <c r="B700" s="88" t="s">
        <v>982</v>
      </c>
      <c r="C700" s="89" t="s">
        <v>75</v>
      </c>
      <c r="D700" s="90" t="str">
        <f>hsTTK*100&amp;"%x(VL+NC+M)"</f>
        <v>2.5%x(VL+NC+M)</v>
      </c>
      <c r="E700" s="91"/>
      <c r="F700" s="92">
        <f>F699*hsTTK</f>
        <v>161439.044</v>
      </c>
      <c r="G700" s="65"/>
    </row>
    <row r="701" spans="1:7" customHeight="1" ht="14.1">
      <c r="A701" s="87" t="s">
        <v>977</v>
      </c>
      <c r="B701" s="88" t="s">
        <v>983</v>
      </c>
      <c r="C701" s="89" t="s">
        <v>62</v>
      </c>
      <c r="D701" s="90" t="s">
        <v>984</v>
      </c>
      <c r="E701" s="91"/>
      <c r="F701" s="92">
        <f>F700+F699</f>
        <v>6619000.804</v>
      </c>
      <c r="G701" s="65"/>
    </row>
    <row r="702" spans="1:7" customHeight="1" ht="14.1">
      <c r="A702" s="87" t="s">
        <v>977</v>
      </c>
      <c r="B702" s="88" t="s">
        <v>985</v>
      </c>
      <c r="C702" s="89" t="s">
        <v>77</v>
      </c>
      <c r="D702" s="90" t="str">
        <f>hsCPC*100&amp;"%xT"</f>
        <v>6.5%xT</v>
      </c>
      <c r="E702" s="91"/>
      <c r="F702" s="92">
        <f>F701*hsCPC</f>
        <v>430235.05226</v>
      </c>
      <c r="G702" s="65"/>
    </row>
    <row r="703" spans="1:7" customHeight="1" ht="14.1">
      <c r="A703" s="87" t="s">
        <v>977</v>
      </c>
      <c r="B703" s="88" t="s">
        <v>986</v>
      </c>
      <c r="C703" s="89" t="s">
        <v>79</v>
      </c>
      <c r="D703" s="90" t="str">
        <f>hsTL*100&amp;"%x(T+C)"</f>
        <v>5.5%x(T+C)</v>
      </c>
      <c r="E703" s="91"/>
      <c r="F703" s="92">
        <f>hsTL*(F702+F701)</f>
        <v>387707.9720943</v>
      </c>
      <c r="G703" s="65"/>
    </row>
    <row r="704" spans="1:7" customHeight="1" ht="14.1">
      <c r="A704" s="87" t="s">
        <v>977</v>
      </c>
      <c r="B704" s="88" t="s">
        <v>987</v>
      </c>
      <c r="C704" s="89" t="s">
        <v>81</v>
      </c>
      <c r="D704" s="90" t="s">
        <v>82</v>
      </c>
      <c r="E704" s="91"/>
      <c r="F704" s="92">
        <f>(F703+F702+F701)</f>
        <v>7436943.8283543</v>
      </c>
      <c r="G704" s="65"/>
    </row>
    <row r="705" spans="1:7" customHeight="1" ht="14.1">
      <c r="A705" s="87" t="s">
        <v>977</v>
      </c>
      <c r="B705" s="88" t="s">
        <v>988</v>
      </c>
      <c r="C705" s="89" t="s">
        <v>84</v>
      </c>
      <c r="D705" s="90" t="s">
        <v>85</v>
      </c>
      <c r="E705" s="91"/>
      <c r="F705" s="92">
        <f>F704*10/100</f>
        <v>743694.38283543</v>
      </c>
      <c r="G705" s="65"/>
    </row>
    <row r="706" spans="1:7" customHeight="1" ht="14.1">
      <c r="A706" s="87" t="s">
        <v>977</v>
      </c>
      <c r="B706" s="88" t="s">
        <v>989</v>
      </c>
      <c r="C706" s="89" t="s">
        <v>990</v>
      </c>
      <c r="D706" s="90" t="str">
        <f>hsLT*100&amp;"%x(G+GTGT)"</f>
        <v>1%x(G+GTGT)</v>
      </c>
      <c r="E706" s="91"/>
      <c r="F706" s="92">
        <f>hsLT*(F705+F704)</f>
        <v>81806.382111897</v>
      </c>
      <c r="G706" s="65"/>
    </row>
    <row r="707" spans="1:7" customHeight="1" ht="14.1">
      <c r="A707" s="87" t="s">
        <v>977</v>
      </c>
      <c r="B707" s="88" t="s">
        <v>991</v>
      </c>
      <c r="C707" s="89" t="s">
        <v>89</v>
      </c>
      <c r="D707" s="90" t="s">
        <v>992</v>
      </c>
      <c r="E707" s="91"/>
      <c r="F707" s="92">
        <f>(F706+F705+F704)</f>
        <v>8262444.5933016</v>
      </c>
      <c r="G707" s="65"/>
    </row>
    <row r="708" spans="1:7" customHeight="1" ht="14.1">
      <c r="A708" s="211" t="s">
        <v>1160</v>
      </c>
      <c r="B708" s="212"/>
      <c r="C708" s="213"/>
      <c r="D708" s="214"/>
      <c r="E708" s="215"/>
      <c r="F708" s="216"/>
      <c r="G708" s="65"/>
    </row>
    <row r="709" spans="1:7" customHeight="1" ht="14.1">
      <c r="A709" s="207" t="s">
        <v>242</v>
      </c>
      <c r="B709" s="208" t="s">
        <v>1161</v>
      </c>
      <c r="C709" s="60"/>
      <c r="D709" s="209"/>
      <c r="E709" s="38"/>
      <c r="F709" s="210"/>
      <c r="G709" s="65"/>
    </row>
    <row r="710" spans="1:7" customHeight="1" ht="14.1">
      <c r="A710" s="207" t="s">
        <v>1071</v>
      </c>
      <c r="B710" s="208"/>
      <c r="C710" s="60"/>
      <c r="D710" s="209"/>
      <c r="E710" s="38"/>
      <c r="F710" s="210"/>
      <c r="G710" s="65"/>
    </row>
    <row r="711" spans="1:7" customHeight="1" ht="14.1">
      <c r="A711" s="93" t="s">
        <v>977</v>
      </c>
      <c r="B711" s="94" t="s">
        <v>1162</v>
      </c>
      <c r="C711" s="95"/>
      <c r="D711" s="96"/>
      <c r="E711" s="97"/>
      <c r="F711" s="98"/>
      <c r="G711" s="65"/>
    </row>
    <row r="712" spans="1:7" customHeight="1" ht="14.1">
      <c r="A712" s="87" t="s">
        <v>977</v>
      </c>
      <c r="B712" s="88" t="s">
        <v>1001</v>
      </c>
      <c r="C712" s="89"/>
      <c r="D712" s="90"/>
      <c r="E712" s="91"/>
      <c r="F712" s="92">
        <f>SUM(F713:F719)</f>
        <v>4642489.6875</v>
      </c>
      <c r="G712" s="65"/>
    </row>
    <row r="713" spans="1:7" customHeight="1" ht="14.1">
      <c r="A713" s="87" t="s">
        <v>1163</v>
      </c>
      <c r="B713" s="88" t="s">
        <v>618</v>
      </c>
      <c r="C713" s="89" t="s">
        <v>125</v>
      </c>
      <c r="D713" s="90">
        <v>0.51</v>
      </c>
      <c r="E713" s="91">
        <f>Table04!E74</f>
        <v>7200000</v>
      </c>
      <c r="F713" s="92">
        <f>D713*E713</f>
        <v>3672000</v>
      </c>
      <c r="G713" s="65"/>
    </row>
    <row r="714" spans="1:7" customHeight="1" ht="14.1">
      <c r="A714" s="87" t="s">
        <v>1164</v>
      </c>
      <c r="B714" s="88" t="s">
        <v>626</v>
      </c>
      <c r="C714" s="89" t="s">
        <v>125</v>
      </c>
      <c r="D714" s="90">
        <v>0.25</v>
      </c>
      <c r="E714" s="91">
        <f>Table04!E78</f>
        <v>1400000</v>
      </c>
      <c r="F714" s="92">
        <f>D714*E714</f>
        <v>350000</v>
      </c>
      <c r="G714" s="65"/>
    </row>
    <row r="715" spans="1:7" customHeight="1" ht="14.1">
      <c r="A715" s="87" t="s">
        <v>1165</v>
      </c>
      <c r="B715" s="88" t="s">
        <v>742</v>
      </c>
      <c r="C715" s="89" t="s">
        <v>479</v>
      </c>
      <c r="D715" s="90">
        <v>2</v>
      </c>
      <c r="E715" s="91">
        <f>Table04!E136</f>
        <v>9000</v>
      </c>
      <c r="F715" s="92">
        <f>D715*E715</f>
        <v>18000</v>
      </c>
      <c r="G715" s="65"/>
    </row>
    <row r="716" spans="1:7" customHeight="1" ht="14.1">
      <c r="A716" s="87" t="s">
        <v>1166</v>
      </c>
      <c r="B716" s="88" t="s">
        <v>570</v>
      </c>
      <c r="C716" s="89" t="s">
        <v>479</v>
      </c>
      <c r="D716" s="90">
        <v>5</v>
      </c>
      <c r="E716" s="91">
        <f>Table04!E52</f>
        <v>12500</v>
      </c>
      <c r="F716" s="92">
        <f>D716*E716</f>
        <v>62500</v>
      </c>
      <c r="G716" s="65"/>
    </row>
    <row r="717" spans="1:7" customHeight="1" ht="14.1">
      <c r="A717" s="87" t="s">
        <v>1167</v>
      </c>
      <c r="B717" s="88" t="s">
        <v>536</v>
      </c>
      <c r="C717" s="89" t="s">
        <v>479</v>
      </c>
      <c r="D717" s="90">
        <v>18.75</v>
      </c>
      <c r="E717" s="91">
        <f>Table04!E35</f>
        <v>10609</v>
      </c>
      <c r="F717" s="92">
        <f>D717*E717</f>
        <v>198918.75</v>
      </c>
      <c r="G717" s="65"/>
    </row>
    <row r="718" spans="1:7" customHeight="1" ht="14.1">
      <c r="A718" s="87" t="s">
        <v>1168</v>
      </c>
      <c r="B718" s="88" t="s">
        <v>761</v>
      </c>
      <c r="C718" s="89" t="s">
        <v>125</v>
      </c>
      <c r="D718" s="90">
        <v>2</v>
      </c>
      <c r="E718" s="91">
        <f>Table04!E145</f>
        <v>60000</v>
      </c>
      <c r="F718" s="92">
        <f>D718*E718</f>
        <v>120000</v>
      </c>
      <c r="G718" s="65"/>
    </row>
    <row r="719" spans="1:7" customHeight="1" ht="14.1">
      <c r="A719" s="87" t="s">
        <v>1008</v>
      </c>
      <c r="B719" s="88" t="s">
        <v>1009</v>
      </c>
      <c r="C719" s="89" t="s">
        <v>1010</v>
      </c>
      <c r="D719" s="90">
        <v>5</v>
      </c>
      <c r="E719" s="91">
        <f>SUM(F718:F713)/100</f>
        <v>44214.1875</v>
      </c>
      <c r="F719" s="92">
        <f>D719*E719</f>
        <v>221070.9375</v>
      </c>
      <c r="G719" s="65"/>
    </row>
    <row r="720" spans="1:7" customHeight="1" ht="14.1">
      <c r="A720" s="87" t="s">
        <v>977</v>
      </c>
      <c r="B720" s="88" t="s">
        <v>979</v>
      </c>
      <c r="C720" s="89"/>
      <c r="D720" s="90"/>
      <c r="E720" s="91"/>
      <c r="F720" s="92">
        <f>SUM(F721:F721)</f>
        <v>17461015</v>
      </c>
      <c r="G720" s="65"/>
    </row>
    <row r="721" spans="1:7" customHeight="1" ht="14.1">
      <c r="A721" s="87" t="s">
        <v>1078</v>
      </c>
      <c r="B721" s="88" t="s">
        <v>809</v>
      </c>
      <c r="C721" s="89" t="s">
        <v>175</v>
      </c>
      <c r="D721" s="90">
        <v>55</v>
      </c>
      <c r="E721" s="91">
        <f>Table05!E15</f>
        <v>317473</v>
      </c>
      <c r="F721" s="92">
        <f>D721*E721</f>
        <v>17461015</v>
      </c>
      <c r="G721" s="65"/>
    </row>
    <row r="722" spans="1:7" customHeight="1" ht="14.1">
      <c r="A722" s="87" t="s">
        <v>977</v>
      </c>
      <c r="B722" s="88" t="s">
        <v>1012</v>
      </c>
      <c r="C722" s="89"/>
      <c r="D722" s="90"/>
      <c r="E722" s="91"/>
      <c r="F722" s="92">
        <f>SUM(F723:F724)</f>
        <v>22895342.8</v>
      </c>
      <c r="G722" s="65"/>
    </row>
    <row r="723" spans="1:7" customHeight="1" ht="14.1">
      <c r="A723" s="87" t="s">
        <v>1169</v>
      </c>
      <c r="B723" s="88" t="s">
        <v>894</v>
      </c>
      <c r="C723" s="89" t="s">
        <v>830</v>
      </c>
      <c r="D723" s="90">
        <v>2</v>
      </c>
      <c r="E723" s="91">
        <f>Table06!E39</f>
        <v>10406974</v>
      </c>
      <c r="F723" s="92">
        <f>D723*E723</f>
        <v>20813948</v>
      </c>
      <c r="G723" s="65"/>
    </row>
    <row r="724" spans="1:7" customHeight="1" ht="14.1">
      <c r="A724" s="87" t="s">
        <v>1081</v>
      </c>
      <c r="B724" s="88" t="s">
        <v>1082</v>
      </c>
      <c r="C724" s="89" t="s">
        <v>1010</v>
      </c>
      <c r="D724" s="90">
        <v>10</v>
      </c>
      <c r="E724" s="91">
        <f>SUM(F723:F723)/100</f>
        <v>208139.48</v>
      </c>
      <c r="F724" s="92">
        <f>D724*E724</f>
        <v>2081394.8</v>
      </c>
      <c r="G724" s="65"/>
    </row>
    <row r="725" spans="1:7" customHeight="1" ht="14.1">
      <c r="A725" s="87" t="s">
        <v>977</v>
      </c>
      <c r="B725" s="88" t="s">
        <v>981</v>
      </c>
      <c r="C725" s="89"/>
      <c r="D725" s="90"/>
      <c r="E725" s="91"/>
      <c r="F725" s="92">
        <f>SUM(F724:F712)/2</f>
        <v>44998847.4875</v>
      </c>
      <c r="G725" s="65"/>
    </row>
    <row r="726" spans="1:7" customHeight="1" ht="14.1">
      <c r="A726" s="87" t="s">
        <v>977</v>
      </c>
      <c r="B726" s="88" t="s">
        <v>982</v>
      </c>
      <c r="C726" s="89" t="s">
        <v>75</v>
      </c>
      <c r="D726" s="90" t="str">
        <f>hsTTK*100&amp;"%x(VL+NC+M)"</f>
        <v>2.5%x(VL+NC+M)</v>
      </c>
      <c r="E726" s="91"/>
      <c r="F726" s="92">
        <f>F725*hsTTK</f>
        <v>1124971.1871875</v>
      </c>
      <c r="G726" s="65"/>
    </row>
    <row r="727" spans="1:7" customHeight="1" ht="14.1">
      <c r="A727" s="87" t="s">
        <v>977</v>
      </c>
      <c r="B727" s="88" t="s">
        <v>983</v>
      </c>
      <c r="C727" s="89" t="s">
        <v>62</v>
      </c>
      <c r="D727" s="90" t="s">
        <v>984</v>
      </c>
      <c r="E727" s="91"/>
      <c r="F727" s="92">
        <f>F726+F725</f>
        <v>46123818.674687</v>
      </c>
      <c r="G727" s="65"/>
    </row>
    <row r="728" spans="1:7" customHeight="1" ht="14.1">
      <c r="A728" s="87" t="s">
        <v>977</v>
      </c>
      <c r="B728" s="88" t="s">
        <v>985</v>
      </c>
      <c r="C728" s="89" t="s">
        <v>77</v>
      </c>
      <c r="D728" s="90" t="str">
        <f>hsCPC*100&amp;"%xT"</f>
        <v>6.5%xT</v>
      </c>
      <c r="E728" s="91"/>
      <c r="F728" s="92">
        <f>F727*hsCPC</f>
        <v>2998048.2138547</v>
      </c>
      <c r="G728" s="65"/>
    </row>
    <row r="729" spans="1:7" customHeight="1" ht="14.1">
      <c r="A729" s="87" t="s">
        <v>977</v>
      </c>
      <c r="B729" s="88" t="s">
        <v>986</v>
      </c>
      <c r="C729" s="89" t="s">
        <v>79</v>
      </c>
      <c r="D729" s="90" t="str">
        <f>hsTL*100&amp;"%x(T+C)"</f>
        <v>5.5%x(T+C)</v>
      </c>
      <c r="E729" s="91"/>
      <c r="F729" s="92">
        <f>hsTL*(F728+F727)</f>
        <v>2701702.6788698</v>
      </c>
      <c r="G729" s="65"/>
    </row>
    <row r="730" spans="1:7" customHeight="1" ht="14.1">
      <c r="A730" s="87" t="s">
        <v>977</v>
      </c>
      <c r="B730" s="88" t="s">
        <v>987</v>
      </c>
      <c r="C730" s="89" t="s">
        <v>81</v>
      </c>
      <c r="D730" s="90" t="s">
        <v>82</v>
      </c>
      <c r="E730" s="91"/>
      <c r="F730" s="92">
        <f>(F729+F728+F727)</f>
        <v>51823569.567412</v>
      </c>
      <c r="G730" s="65"/>
    </row>
    <row r="731" spans="1:7" customHeight="1" ht="14.1">
      <c r="A731" s="87" t="s">
        <v>977</v>
      </c>
      <c r="B731" s="88" t="s">
        <v>988</v>
      </c>
      <c r="C731" s="89" t="s">
        <v>84</v>
      </c>
      <c r="D731" s="90" t="s">
        <v>85</v>
      </c>
      <c r="E731" s="91"/>
      <c r="F731" s="92">
        <f>F730*10/100</f>
        <v>5182356.9567412</v>
      </c>
      <c r="G731" s="65"/>
    </row>
    <row r="732" spans="1:7" customHeight="1" ht="14.1">
      <c r="A732" s="87" t="s">
        <v>977</v>
      </c>
      <c r="B732" s="88" t="s">
        <v>989</v>
      </c>
      <c r="C732" s="89" t="s">
        <v>990</v>
      </c>
      <c r="D732" s="90" t="str">
        <f>hsLT*100&amp;"%x(G+GTGT)"</f>
        <v>1%x(G+GTGT)</v>
      </c>
      <c r="E732" s="91"/>
      <c r="F732" s="92">
        <f>hsLT*(F731+F730)</f>
        <v>570059.26524153</v>
      </c>
      <c r="G732" s="65"/>
    </row>
    <row r="733" spans="1:7" customHeight="1" ht="14.1">
      <c r="A733" s="87" t="s">
        <v>977</v>
      </c>
      <c r="B733" s="88" t="s">
        <v>991</v>
      </c>
      <c r="C733" s="89" t="s">
        <v>89</v>
      </c>
      <c r="D733" s="90" t="s">
        <v>992</v>
      </c>
      <c r="E733" s="91"/>
      <c r="F733" s="92">
        <f>(F732+F731+F730)</f>
        <v>57575985.789395</v>
      </c>
      <c r="G733" s="65"/>
    </row>
    <row r="734" spans="1:7" customHeight="1" ht="14.1">
      <c r="A734" s="211" t="s">
        <v>1170</v>
      </c>
      <c r="B734" s="212"/>
      <c r="C734" s="213"/>
      <c r="D734" s="214"/>
      <c r="E734" s="215"/>
      <c r="F734" s="216"/>
      <c r="G734" s="65"/>
    </row>
    <row r="735" spans="1:7" customHeight="1" ht="14.1">
      <c r="A735" s="207" t="s">
        <v>246</v>
      </c>
      <c r="B735" s="208" t="s">
        <v>1171</v>
      </c>
      <c r="C735" s="60"/>
      <c r="D735" s="209"/>
      <c r="E735" s="38"/>
      <c r="F735" s="210"/>
      <c r="G735" s="65"/>
    </row>
    <row r="736" spans="1:7" customHeight="1" ht="14.1">
      <c r="A736" s="207" t="s">
        <v>1071</v>
      </c>
      <c r="B736" s="208"/>
      <c r="C736" s="60"/>
      <c r="D736" s="209"/>
      <c r="E736" s="38"/>
      <c r="F736" s="210"/>
      <c r="G736" s="65"/>
    </row>
    <row r="737" spans="1:7" customHeight="1" ht="14.1">
      <c r="A737" s="93" t="s">
        <v>977</v>
      </c>
      <c r="B737" s="94" t="s">
        <v>1172</v>
      </c>
      <c r="C737" s="95"/>
      <c r="D737" s="96"/>
      <c r="E737" s="97"/>
      <c r="F737" s="98"/>
      <c r="G737" s="65"/>
    </row>
    <row r="738" spans="1:7" customHeight="1" ht="14.1">
      <c r="A738" s="87" t="s">
        <v>977</v>
      </c>
      <c r="B738" s="88" t="s">
        <v>1001</v>
      </c>
      <c r="C738" s="89"/>
      <c r="D738" s="90"/>
      <c r="E738" s="91"/>
      <c r="F738" s="92">
        <f>SUM(F739:F744)</f>
        <v>18002.06705</v>
      </c>
      <c r="G738" s="65"/>
    </row>
    <row r="739" spans="1:7" customHeight="1" ht="14.1">
      <c r="A739" s="87" t="s">
        <v>1173</v>
      </c>
      <c r="B739" s="88" t="s">
        <v>781</v>
      </c>
      <c r="C739" s="89" t="s">
        <v>182</v>
      </c>
      <c r="D739" s="90">
        <v>1.005</v>
      </c>
      <c r="E739" s="91">
        <f>Table04!E155</f>
        <v>0</v>
      </c>
      <c r="F739" s="92">
        <f>D739*E739</f>
        <v>0</v>
      </c>
      <c r="G739" s="65"/>
    </row>
    <row r="740" spans="1:7" customHeight="1" ht="14.1">
      <c r="A740" s="87" t="s">
        <v>1174</v>
      </c>
      <c r="B740" s="88" t="s">
        <v>665</v>
      </c>
      <c r="C740" s="89" t="s">
        <v>479</v>
      </c>
      <c r="D740" s="90">
        <v>0.092</v>
      </c>
      <c r="E740" s="91">
        <f>Table04!E97</f>
        <v>17180</v>
      </c>
      <c r="F740" s="92">
        <f>D740*E740</f>
        <v>1580.56</v>
      </c>
      <c r="G740" s="65"/>
    </row>
    <row r="741" spans="1:7" customHeight="1" ht="14.1">
      <c r="A741" s="87" t="s">
        <v>1175</v>
      </c>
      <c r="B741" s="88" t="s">
        <v>738</v>
      </c>
      <c r="C741" s="89" t="s">
        <v>476</v>
      </c>
      <c r="D741" s="90">
        <v>0.013</v>
      </c>
      <c r="E741" s="91">
        <f>Table04!E134</f>
        <v>996725</v>
      </c>
      <c r="F741" s="92">
        <f>D741*E741</f>
        <v>12957.425</v>
      </c>
      <c r="G741" s="65"/>
    </row>
    <row r="742" spans="1:7" customHeight="1" ht="14.1">
      <c r="A742" s="87" t="s">
        <v>1176</v>
      </c>
      <c r="B742" s="88" t="s">
        <v>763</v>
      </c>
      <c r="C742" s="89" t="s">
        <v>479</v>
      </c>
      <c r="D742" s="90">
        <v>0.1</v>
      </c>
      <c r="E742" s="91">
        <f>Table04!E146</f>
        <v>8000</v>
      </c>
      <c r="F742" s="92">
        <f>D742*E742</f>
        <v>800</v>
      </c>
      <c r="G742" s="65"/>
    </row>
    <row r="743" spans="1:7" customHeight="1" ht="14.1">
      <c r="A743" s="87" t="s">
        <v>1177</v>
      </c>
      <c r="B743" s="88" t="s">
        <v>681</v>
      </c>
      <c r="C743" s="89" t="s">
        <v>479</v>
      </c>
      <c r="D743" s="90">
        <v>0.15</v>
      </c>
      <c r="E743" s="91">
        <f>Table04!E105</f>
        <v>14265</v>
      </c>
      <c r="F743" s="92">
        <f>D743*E743</f>
        <v>2139.75</v>
      </c>
      <c r="G743" s="65"/>
    </row>
    <row r="744" spans="1:7" customHeight="1" ht="14.1">
      <c r="A744" s="87" t="s">
        <v>1008</v>
      </c>
      <c r="B744" s="88" t="s">
        <v>1009</v>
      </c>
      <c r="C744" s="89" t="s">
        <v>1010</v>
      </c>
      <c r="D744" s="90">
        <v>3</v>
      </c>
      <c r="E744" s="91">
        <f>SUM(F743:F739)/100</f>
        <v>174.77735</v>
      </c>
      <c r="F744" s="92">
        <f>D744*E744</f>
        <v>524.33205</v>
      </c>
      <c r="G744" s="65"/>
    </row>
    <row r="745" spans="1:7" customHeight="1" ht="14.1">
      <c r="A745" s="87" t="s">
        <v>977</v>
      </c>
      <c r="B745" s="88" t="s">
        <v>979</v>
      </c>
      <c r="C745" s="89"/>
      <c r="D745" s="90"/>
      <c r="E745" s="91"/>
      <c r="F745" s="92">
        <f>SUM(F746:F746)</f>
        <v>69844.06</v>
      </c>
      <c r="G745" s="65"/>
    </row>
    <row r="746" spans="1:7" customHeight="1" ht="14.1">
      <c r="A746" s="87" t="s">
        <v>1078</v>
      </c>
      <c r="B746" s="88" t="s">
        <v>809</v>
      </c>
      <c r="C746" s="89" t="s">
        <v>175</v>
      </c>
      <c r="D746" s="90">
        <v>0.22</v>
      </c>
      <c r="E746" s="91">
        <f>Table05!E15</f>
        <v>317473</v>
      </c>
      <c r="F746" s="92">
        <f>D746*E746</f>
        <v>69844.06</v>
      </c>
      <c r="G746" s="65"/>
    </row>
    <row r="747" spans="1:7" customHeight="1" ht="14.1">
      <c r="A747" s="87" t="s">
        <v>977</v>
      </c>
      <c r="B747" s="88" t="s">
        <v>1012</v>
      </c>
      <c r="C747" s="89"/>
      <c r="D747" s="90"/>
      <c r="E747" s="91"/>
      <c r="F747" s="92">
        <f>SUM(F748:F750)</f>
        <v>25501.3248</v>
      </c>
      <c r="G747" s="65"/>
    </row>
    <row r="748" spans="1:7" customHeight="1" ht="14.1">
      <c r="A748" s="87" t="s">
        <v>1178</v>
      </c>
      <c r="B748" s="88" t="s">
        <v>890</v>
      </c>
      <c r="C748" s="89" t="s">
        <v>830</v>
      </c>
      <c r="D748" s="90">
        <v>0.056</v>
      </c>
      <c r="E748" s="91">
        <f>Table06!E37</f>
        <v>0</v>
      </c>
      <c r="F748" s="92">
        <f>D748*E748</f>
        <v>0</v>
      </c>
      <c r="G748" s="65"/>
    </row>
    <row r="749" spans="1:7" customHeight="1" ht="14.1">
      <c r="A749" s="87" t="s">
        <v>1179</v>
      </c>
      <c r="B749" s="88" t="s">
        <v>880</v>
      </c>
      <c r="C749" s="89" t="s">
        <v>830</v>
      </c>
      <c r="D749" s="90">
        <v>0.056</v>
      </c>
      <c r="E749" s="91">
        <f>Table06!E32</f>
        <v>433696</v>
      </c>
      <c r="F749" s="92">
        <f>D749*E749</f>
        <v>24286.976</v>
      </c>
      <c r="G749" s="65"/>
    </row>
    <row r="750" spans="1:7" customHeight="1" ht="14.1">
      <c r="A750" s="87" t="s">
        <v>1081</v>
      </c>
      <c r="B750" s="88" t="s">
        <v>1082</v>
      </c>
      <c r="C750" s="89" t="s">
        <v>1010</v>
      </c>
      <c r="D750" s="90">
        <v>5</v>
      </c>
      <c r="E750" s="91">
        <f>SUM(F749:F748)/100</f>
        <v>242.86976</v>
      </c>
      <c r="F750" s="92">
        <f>D750*E750</f>
        <v>1214.3488</v>
      </c>
      <c r="G750" s="65"/>
    </row>
    <row r="751" spans="1:7" customHeight="1" ht="14.1">
      <c r="A751" s="87" t="s">
        <v>977</v>
      </c>
      <c r="B751" s="88" t="s">
        <v>981</v>
      </c>
      <c r="C751" s="89"/>
      <c r="D751" s="90"/>
      <c r="E751" s="91"/>
      <c r="F751" s="92">
        <f>SUM(F750:F738)/2</f>
        <v>113347.45185</v>
      </c>
      <c r="G751" s="65"/>
    </row>
    <row r="752" spans="1:7" customHeight="1" ht="14.1">
      <c r="A752" s="87" t="s">
        <v>977</v>
      </c>
      <c r="B752" s="88" t="s">
        <v>982</v>
      </c>
      <c r="C752" s="89" t="s">
        <v>75</v>
      </c>
      <c r="D752" s="90" t="str">
        <f>hsTTK*100&amp;"%x(VL+NC+M)"</f>
        <v>2.5%x(VL+NC+M)</v>
      </c>
      <c r="E752" s="91"/>
      <c r="F752" s="92">
        <f>F751*hsTTK</f>
        <v>2833.68629625</v>
      </c>
      <c r="G752" s="65"/>
    </row>
    <row r="753" spans="1:7" customHeight="1" ht="14.1">
      <c r="A753" s="87" t="s">
        <v>977</v>
      </c>
      <c r="B753" s="88" t="s">
        <v>983</v>
      </c>
      <c r="C753" s="89" t="s">
        <v>62</v>
      </c>
      <c r="D753" s="90" t="s">
        <v>984</v>
      </c>
      <c r="E753" s="91"/>
      <c r="F753" s="92">
        <f>F752+F751</f>
        <v>116181.13814625</v>
      </c>
      <c r="G753" s="65"/>
    </row>
    <row r="754" spans="1:7" customHeight="1" ht="14.1">
      <c r="A754" s="87" t="s">
        <v>977</v>
      </c>
      <c r="B754" s="88" t="s">
        <v>985</v>
      </c>
      <c r="C754" s="89" t="s">
        <v>77</v>
      </c>
      <c r="D754" s="90" t="str">
        <f>hsCPC*100&amp;"%xT"</f>
        <v>6.5%xT</v>
      </c>
      <c r="E754" s="91"/>
      <c r="F754" s="92">
        <f>F753*hsCPC</f>
        <v>7551.7739795062</v>
      </c>
      <c r="G754" s="65"/>
    </row>
    <row r="755" spans="1:7" customHeight="1" ht="14.1">
      <c r="A755" s="87" t="s">
        <v>977</v>
      </c>
      <c r="B755" s="88" t="s">
        <v>986</v>
      </c>
      <c r="C755" s="89" t="s">
        <v>79</v>
      </c>
      <c r="D755" s="90" t="str">
        <f>hsTL*100&amp;"%x(T+C)"</f>
        <v>5.5%x(T+C)</v>
      </c>
      <c r="E755" s="91"/>
      <c r="F755" s="92">
        <f>hsTL*(F754+F753)</f>
        <v>6805.3101669166</v>
      </c>
      <c r="G755" s="65"/>
    </row>
    <row r="756" spans="1:7" customHeight="1" ht="14.1">
      <c r="A756" s="87" t="s">
        <v>977</v>
      </c>
      <c r="B756" s="88" t="s">
        <v>987</v>
      </c>
      <c r="C756" s="89" t="s">
        <v>81</v>
      </c>
      <c r="D756" s="90" t="s">
        <v>82</v>
      </c>
      <c r="E756" s="91"/>
      <c r="F756" s="92">
        <f>(F755+F754+F753)</f>
        <v>130538.22229267</v>
      </c>
      <c r="G756" s="65"/>
    </row>
    <row r="757" spans="1:7" customHeight="1" ht="14.1">
      <c r="A757" s="87" t="s">
        <v>977</v>
      </c>
      <c r="B757" s="88" t="s">
        <v>988</v>
      </c>
      <c r="C757" s="89" t="s">
        <v>84</v>
      </c>
      <c r="D757" s="90" t="s">
        <v>85</v>
      </c>
      <c r="E757" s="91"/>
      <c r="F757" s="92">
        <f>F756*10/100</f>
        <v>13053.822229267</v>
      </c>
      <c r="G757" s="65"/>
    </row>
    <row r="758" spans="1:7" customHeight="1" ht="14.1">
      <c r="A758" s="87" t="s">
        <v>977</v>
      </c>
      <c r="B758" s="88" t="s">
        <v>989</v>
      </c>
      <c r="C758" s="89" t="s">
        <v>990</v>
      </c>
      <c r="D758" s="90" t="str">
        <f>hsLT*100&amp;"%x(G+GTGT)"</f>
        <v>1%x(G+GTGT)</v>
      </c>
      <c r="E758" s="91"/>
      <c r="F758" s="92">
        <f>hsLT*(F757+F756)</f>
        <v>1435.9204452194</v>
      </c>
      <c r="G758" s="65"/>
    </row>
    <row r="759" spans="1:7" customHeight="1" ht="14.1">
      <c r="A759" s="87" t="s">
        <v>977</v>
      </c>
      <c r="B759" s="88" t="s">
        <v>991</v>
      </c>
      <c r="C759" s="89" t="s">
        <v>89</v>
      </c>
      <c r="D759" s="90" t="s">
        <v>992</v>
      </c>
      <c r="E759" s="91"/>
      <c r="F759" s="92">
        <f>(F758+F757+F756)</f>
        <v>145027.96496716</v>
      </c>
      <c r="G759" s="65"/>
    </row>
    <row r="760" spans="1:7" customHeight="1" ht="14.1">
      <c r="A760" s="211" t="s">
        <v>1180</v>
      </c>
      <c r="B760" s="212"/>
      <c r="C760" s="213"/>
      <c r="D760" s="214"/>
      <c r="E760" s="215"/>
      <c r="F760" s="216"/>
      <c r="G760" s="65"/>
    </row>
    <row r="761" spans="1:7" customHeight="1" ht="14.1">
      <c r="A761" s="207" t="s">
        <v>250</v>
      </c>
      <c r="B761" s="208" t="s">
        <v>1181</v>
      </c>
      <c r="C761" s="60"/>
      <c r="D761" s="209"/>
      <c r="E761" s="38"/>
      <c r="F761" s="210"/>
      <c r="G761" s="65"/>
    </row>
    <row r="762" spans="1:7" customHeight="1" ht="14.1">
      <c r="A762" s="207" t="s">
        <v>1182</v>
      </c>
      <c r="B762" s="208"/>
      <c r="C762" s="60"/>
      <c r="D762" s="209"/>
      <c r="E762" s="38"/>
      <c r="F762" s="210"/>
      <c r="G762" s="65"/>
    </row>
    <row r="763" spans="1:7" customHeight="1" ht="14.1">
      <c r="A763" s="93" t="s">
        <v>977</v>
      </c>
      <c r="B763" s="94" t="s">
        <v>995</v>
      </c>
      <c r="C763" s="95"/>
      <c r="D763" s="96"/>
      <c r="E763" s="97"/>
      <c r="F763" s="98"/>
      <c r="G763" s="65"/>
    </row>
    <row r="764" spans="1:7" customHeight="1" ht="14.1">
      <c r="A764" s="87" t="s">
        <v>977</v>
      </c>
      <c r="B764" s="88" t="s">
        <v>1001</v>
      </c>
      <c r="C764" s="89"/>
      <c r="D764" s="90"/>
      <c r="E764" s="91"/>
      <c r="F764" s="92">
        <f>SUM(F765:F765)</f>
        <v>0</v>
      </c>
      <c r="G764" s="65"/>
    </row>
    <row r="765" spans="1:7" customHeight="1" ht="14.1">
      <c r="A765" s="87" t="s">
        <v>1183</v>
      </c>
      <c r="B765" s="88" t="s">
        <v>719</v>
      </c>
      <c r="C765" s="89" t="s">
        <v>125</v>
      </c>
      <c r="D765" s="90">
        <v>1.03</v>
      </c>
      <c r="E765" s="91">
        <f>Table04!E125</f>
        <v>0</v>
      </c>
      <c r="F765" s="92">
        <f>D765*E765</f>
        <v>0</v>
      </c>
      <c r="G765" s="65"/>
    </row>
    <row r="766" spans="1:7" customHeight="1" ht="14.1">
      <c r="A766" s="87" t="s">
        <v>977</v>
      </c>
      <c r="B766" s="88" t="s">
        <v>979</v>
      </c>
      <c r="C766" s="89"/>
      <c r="D766" s="90"/>
      <c r="E766" s="91"/>
      <c r="F766" s="92">
        <f>SUM(F767:F767)</f>
        <v>361868.54</v>
      </c>
      <c r="G766" s="65"/>
    </row>
    <row r="767" spans="1:7" customHeight="1" ht="14.1">
      <c r="A767" s="87" t="s">
        <v>1065</v>
      </c>
      <c r="B767" s="88" t="s">
        <v>797</v>
      </c>
      <c r="C767" s="89" t="s">
        <v>175</v>
      </c>
      <c r="D767" s="90">
        <v>1.42</v>
      </c>
      <c r="E767" s="91">
        <f>Table05!E9</f>
        <v>254837</v>
      </c>
      <c r="F767" s="92">
        <f>D767*E767</f>
        <v>361868.54</v>
      </c>
      <c r="G767" s="65"/>
    </row>
    <row r="768" spans="1:7" customHeight="1" ht="14.1">
      <c r="A768" s="87" t="s">
        <v>977</v>
      </c>
      <c r="B768" s="88" t="s">
        <v>1012</v>
      </c>
      <c r="C768" s="89"/>
      <c r="D768" s="90"/>
      <c r="E768" s="91"/>
      <c r="F768" s="92">
        <f>SUM(F769:F770)</f>
        <v>62685.897</v>
      </c>
      <c r="G768" s="65"/>
    </row>
    <row r="769" spans="1:7" customHeight="1" ht="14.1">
      <c r="A769" s="87" t="s">
        <v>1184</v>
      </c>
      <c r="B769" s="88" t="s">
        <v>916</v>
      </c>
      <c r="C769" s="89" t="s">
        <v>830</v>
      </c>
      <c r="D769" s="90">
        <v>0.095</v>
      </c>
      <c r="E769" s="91">
        <f>Table06!E50</f>
        <v>371648</v>
      </c>
      <c r="F769" s="92">
        <f>D769*E769</f>
        <v>35306.56</v>
      </c>
      <c r="G769" s="65"/>
    </row>
    <row r="770" spans="1:7" customHeight="1" ht="14.1">
      <c r="A770" s="87" t="s">
        <v>1185</v>
      </c>
      <c r="B770" s="88" t="s">
        <v>970</v>
      </c>
      <c r="C770" s="89" t="s">
        <v>830</v>
      </c>
      <c r="D770" s="90">
        <v>0.089</v>
      </c>
      <c r="E770" s="91">
        <f>Table06!E77</f>
        <v>307633</v>
      </c>
      <c r="F770" s="92">
        <f>D770*E770</f>
        <v>27379.337</v>
      </c>
      <c r="G770" s="65"/>
    </row>
    <row r="771" spans="1:7" customHeight="1" ht="14.1">
      <c r="A771" s="87" t="s">
        <v>977</v>
      </c>
      <c r="B771" s="88" t="s">
        <v>981</v>
      </c>
      <c r="C771" s="89"/>
      <c r="D771" s="90"/>
      <c r="E771" s="91"/>
      <c r="F771" s="92">
        <f>SUM(F770:F764)/2</f>
        <v>424554.437</v>
      </c>
      <c r="G771" s="65"/>
    </row>
    <row r="772" spans="1:7" customHeight="1" ht="14.1">
      <c r="A772" s="87" t="s">
        <v>977</v>
      </c>
      <c r="B772" s="88" t="s">
        <v>982</v>
      </c>
      <c r="C772" s="89" t="s">
        <v>75</v>
      </c>
      <c r="D772" s="90" t="str">
        <f>hsTTK*100&amp;"%x(VL+NC+M)"</f>
        <v>2.5%x(VL+NC+M)</v>
      </c>
      <c r="E772" s="91"/>
      <c r="F772" s="92">
        <f>F771*hsTTK</f>
        <v>10613.860925</v>
      </c>
      <c r="G772" s="65"/>
    </row>
    <row r="773" spans="1:7" customHeight="1" ht="14.1">
      <c r="A773" s="87" t="s">
        <v>977</v>
      </c>
      <c r="B773" s="88" t="s">
        <v>983</v>
      </c>
      <c r="C773" s="89" t="s">
        <v>62</v>
      </c>
      <c r="D773" s="90" t="s">
        <v>984</v>
      </c>
      <c r="E773" s="91"/>
      <c r="F773" s="92">
        <f>F772+F771</f>
        <v>435168.297925</v>
      </c>
      <c r="G773" s="65"/>
    </row>
    <row r="774" spans="1:7" customHeight="1" ht="14.1">
      <c r="A774" s="87" t="s">
        <v>977</v>
      </c>
      <c r="B774" s="88" t="s">
        <v>985</v>
      </c>
      <c r="C774" s="89" t="s">
        <v>77</v>
      </c>
      <c r="D774" s="90" t="str">
        <f>hsCPC*100&amp;"%xT"</f>
        <v>6.5%xT</v>
      </c>
      <c r="E774" s="91"/>
      <c r="F774" s="92">
        <f>F773*hsCPC</f>
        <v>28285.939365125</v>
      </c>
      <c r="G774" s="65"/>
    </row>
    <row r="775" spans="1:7" customHeight="1" ht="14.1">
      <c r="A775" s="87" t="s">
        <v>977</v>
      </c>
      <c r="B775" s="88" t="s">
        <v>986</v>
      </c>
      <c r="C775" s="89" t="s">
        <v>79</v>
      </c>
      <c r="D775" s="90" t="str">
        <f>hsTL*100&amp;"%x(T+C)"</f>
        <v>5.5%x(T+C)</v>
      </c>
      <c r="E775" s="91"/>
      <c r="F775" s="92">
        <f>hsTL*(F774+F773)</f>
        <v>25489.983050957</v>
      </c>
      <c r="G775" s="65"/>
    </row>
    <row r="776" spans="1:7" customHeight="1" ht="14.1">
      <c r="A776" s="87" t="s">
        <v>977</v>
      </c>
      <c r="B776" s="88" t="s">
        <v>987</v>
      </c>
      <c r="C776" s="89" t="s">
        <v>81</v>
      </c>
      <c r="D776" s="90" t="s">
        <v>82</v>
      </c>
      <c r="E776" s="91"/>
      <c r="F776" s="92">
        <f>(F775+F774+F773)</f>
        <v>488944.22034108</v>
      </c>
      <c r="G776" s="65"/>
    </row>
    <row r="777" spans="1:7" customHeight="1" ht="14.1">
      <c r="A777" s="87" t="s">
        <v>977</v>
      </c>
      <c r="B777" s="88" t="s">
        <v>988</v>
      </c>
      <c r="C777" s="89" t="s">
        <v>84</v>
      </c>
      <c r="D777" s="90" t="s">
        <v>85</v>
      </c>
      <c r="E777" s="91"/>
      <c r="F777" s="92">
        <f>F776*10/100</f>
        <v>48894.422034108</v>
      </c>
      <c r="G777" s="65"/>
    </row>
    <row r="778" spans="1:7" customHeight="1" ht="14.1">
      <c r="A778" s="87" t="s">
        <v>977</v>
      </c>
      <c r="B778" s="88" t="s">
        <v>989</v>
      </c>
      <c r="C778" s="89" t="s">
        <v>990</v>
      </c>
      <c r="D778" s="90" t="str">
        <f>hsLT*100&amp;"%x(G+GTGT)"</f>
        <v>1%x(G+GTGT)</v>
      </c>
      <c r="E778" s="91"/>
      <c r="F778" s="92">
        <f>hsLT*(F777+F776)</f>
        <v>5378.3864237519</v>
      </c>
      <c r="G778" s="65"/>
    </row>
    <row r="779" spans="1:7" customHeight="1" ht="14.1">
      <c r="A779" s="87" t="s">
        <v>977</v>
      </c>
      <c r="B779" s="88" t="s">
        <v>991</v>
      </c>
      <c r="C779" s="89" t="s">
        <v>89</v>
      </c>
      <c r="D779" s="90" t="s">
        <v>992</v>
      </c>
      <c r="E779" s="91"/>
      <c r="F779" s="92">
        <f>(F778+F777+F776)</f>
        <v>543217.02879894</v>
      </c>
      <c r="G779" s="65"/>
    </row>
    <row r="780" spans="1:7" customHeight="1" ht="14.1">
      <c r="A780" s="211" t="s">
        <v>1186</v>
      </c>
      <c r="B780" s="212"/>
      <c r="C780" s="213"/>
      <c r="D780" s="214"/>
      <c r="E780" s="215"/>
      <c r="F780" s="216"/>
      <c r="G780" s="65"/>
    </row>
    <row r="781" spans="1:7" customHeight="1" ht="14.1">
      <c r="A781" s="207" t="s">
        <v>253</v>
      </c>
      <c r="B781" s="208" t="s">
        <v>1187</v>
      </c>
      <c r="C781" s="60"/>
      <c r="D781" s="209"/>
      <c r="E781" s="38"/>
      <c r="F781" s="210"/>
      <c r="G781" s="65"/>
    </row>
    <row r="782" spans="1:7" customHeight="1" ht="14.1">
      <c r="A782" s="207" t="s">
        <v>1182</v>
      </c>
      <c r="B782" s="208" t="s">
        <v>1188</v>
      </c>
      <c r="C782" s="60"/>
      <c r="D782" s="209"/>
      <c r="E782" s="38"/>
      <c r="F782" s="210"/>
      <c r="G782" s="65"/>
    </row>
    <row r="783" spans="1:7" customHeight="1" ht="14.1">
      <c r="A783" s="93" t="s">
        <v>977</v>
      </c>
      <c r="B783" s="94" t="s">
        <v>995</v>
      </c>
      <c r="C783" s="95"/>
      <c r="D783" s="96"/>
      <c r="E783" s="97"/>
      <c r="F783" s="98"/>
      <c r="G783" s="65"/>
    </row>
    <row r="784" spans="1:7" customHeight="1" ht="14.1">
      <c r="A784" s="87" t="s">
        <v>977</v>
      </c>
      <c r="B784" s="88" t="s">
        <v>1001</v>
      </c>
      <c r="C784" s="89"/>
      <c r="D784" s="90"/>
      <c r="E784" s="91"/>
      <c r="F784" s="92">
        <f>SUM(F785:F786)</f>
        <v>0</v>
      </c>
      <c r="G784" s="65"/>
    </row>
    <row r="785" spans="1:7" customHeight="1" ht="14.1">
      <c r="A785" s="87" t="s">
        <v>1183</v>
      </c>
      <c r="B785" s="88" t="s">
        <v>719</v>
      </c>
      <c r="C785" s="89" t="s">
        <v>125</v>
      </c>
      <c r="D785" s="90">
        <v>1.03</v>
      </c>
      <c r="E785" s="91">
        <f>Table04!E125</f>
        <v>0</v>
      </c>
      <c r="F785" s="92">
        <f>D785*E785</f>
        <v>0</v>
      </c>
      <c r="G785" s="65"/>
    </row>
    <row r="786" spans="1:7" customHeight="1" ht="14.1">
      <c r="A786" s="87" t="s">
        <v>1008</v>
      </c>
      <c r="B786" s="88" t="s">
        <v>1009</v>
      </c>
      <c r="C786" s="89" t="s">
        <v>1010</v>
      </c>
      <c r="D786" s="90">
        <v>1</v>
      </c>
      <c r="E786" s="91">
        <f>SUM(F785:F785)/100</f>
        <v>0</v>
      </c>
      <c r="F786" s="92">
        <f>D786*E786</f>
        <v>0</v>
      </c>
      <c r="G786" s="65"/>
    </row>
    <row r="787" spans="1:7" customHeight="1" ht="14.1">
      <c r="A787" s="87" t="s">
        <v>977</v>
      </c>
      <c r="B787" s="88" t="s">
        <v>979</v>
      </c>
      <c r="C787" s="89"/>
      <c r="D787" s="90"/>
      <c r="E787" s="91"/>
      <c r="F787" s="92">
        <f>SUM(F788:F788)</f>
        <v>173289.16</v>
      </c>
      <c r="G787" s="65"/>
    </row>
    <row r="788" spans="1:7" customHeight="1" ht="14.1">
      <c r="A788" s="87" t="s">
        <v>1065</v>
      </c>
      <c r="B788" s="88" t="s">
        <v>797</v>
      </c>
      <c r="C788" s="89" t="s">
        <v>175</v>
      </c>
      <c r="D788" s="90">
        <v>0.68</v>
      </c>
      <c r="E788" s="91">
        <f>Table05!E9</f>
        <v>254837</v>
      </c>
      <c r="F788" s="92">
        <f>D788*E788</f>
        <v>173289.16</v>
      </c>
      <c r="G788" s="65"/>
    </row>
    <row r="789" spans="1:7" customHeight="1" ht="14.1">
      <c r="A789" s="87" t="s">
        <v>977</v>
      </c>
      <c r="B789" s="88" t="s">
        <v>1012</v>
      </c>
      <c r="C789" s="89"/>
      <c r="D789" s="90"/>
      <c r="E789" s="91"/>
      <c r="F789" s="92">
        <f>SUM(F790:F791)</f>
        <v>110475.167</v>
      </c>
      <c r="G789" s="65"/>
    </row>
    <row r="790" spans="1:7" customHeight="1" ht="14.1">
      <c r="A790" s="87" t="s">
        <v>1189</v>
      </c>
      <c r="B790" s="88" t="s">
        <v>832</v>
      </c>
      <c r="C790" s="89" t="s">
        <v>830</v>
      </c>
      <c r="D790" s="90">
        <v>0.03</v>
      </c>
      <c r="E790" s="91">
        <f>Table06!E8</f>
        <v>2769861</v>
      </c>
      <c r="F790" s="92">
        <f>D790*E790</f>
        <v>83095.83</v>
      </c>
      <c r="G790" s="65"/>
    </row>
    <row r="791" spans="1:7" customHeight="1" ht="14.1">
      <c r="A791" s="87" t="s">
        <v>1190</v>
      </c>
      <c r="B791" s="88" t="s">
        <v>936</v>
      </c>
      <c r="C791" s="89" t="s">
        <v>830</v>
      </c>
      <c r="D791" s="90">
        <v>0.089</v>
      </c>
      <c r="E791" s="91">
        <f>Table06!E60</f>
        <v>307633</v>
      </c>
      <c r="F791" s="92">
        <f>D791*E791</f>
        <v>27379.337</v>
      </c>
      <c r="G791" s="65"/>
    </row>
    <row r="792" spans="1:7" customHeight="1" ht="14.1">
      <c r="A792" s="87" t="s">
        <v>977</v>
      </c>
      <c r="B792" s="88" t="s">
        <v>981</v>
      </c>
      <c r="C792" s="89"/>
      <c r="D792" s="90"/>
      <c r="E792" s="91"/>
      <c r="F792" s="92">
        <f>SUM(F791:F784)/2</f>
        <v>283764.327</v>
      </c>
      <c r="G792" s="65"/>
    </row>
    <row r="793" spans="1:7" customHeight="1" ht="14.1">
      <c r="A793" s="87" t="s">
        <v>977</v>
      </c>
      <c r="B793" s="88" t="s">
        <v>982</v>
      </c>
      <c r="C793" s="89" t="s">
        <v>75</v>
      </c>
      <c r="D793" s="90" t="str">
        <f>hsTTK*100&amp;"%x(VL+NC+M)"</f>
        <v>2.5%x(VL+NC+M)</v>
      </c>
      <c r="E793" s="91"/>
      <c r="F793" s="92">
        <f>F792*hsTTK</f>
        <v>7094.108175</v>
      </c>
      <c r="G793" s="65"/>
    </row>
    <row r="794" spans="1:7" customHeight="1" ht="14.1">
      <c r="A794" s="87" t="s">
        <v>977</v>
      </c>
      <c r="B794" s="88" t="s">
        <v>983</v>
      </c>
      <c r="C794" s="89" t="s">
        <v>62</v>
      </c>
      <c r="D794" s="90" t="s">
        <v>984</v>
      </c>
      <c r="E794" s="91"/>
      <c r="F794" s="92">
        <f>F793+F792</f>
        <v>290858.435175</v>
      </c>
      <c r="G794" s="65"/>
    </row>
    <row r="795" spans="1:7" customHeight="1" ht="14.1">
      <c r="A795" s="87" t="s">
        <v>977</v>
      </c>
      <c r="B795" s="88" t="s">
        <v>985</v>
      </c>
      <c r="C795" s="89" t="s">
        <v>77</v>
      </c>
      <c r="D795" s="90" t="str">
        <f>hsCPC*100&amp;"%xT"</f>
        <v>6.5%xT</v>
      </c>
      <c r="E795" s="91"/>
      <c r="F795" s="92">
        <f>F794*hsCPC</f>
        <v>18905.798286375</v>
      </c>
      <c r="G795" s="65"/>
    </row>
    <row r="796" spans="1:7" customHeight="1" ht="14.1">
      <c r="A796" s="87" t="s">
        <v>977</v>
      </c>
      <c r="B796" s="88" t="s">
        <v>986</v>
      </c>
      <c r="C796" s="89" t="s">
        <v>79</v>
      </c>
      <c r="D796" s="90" t="str">
        <f>hsTL*100&amp;"%x(T+C)"</f>
        <v>5.5%x(T+C)</v>
      </c>
      <c r="E796" s="91"/>
      <c r="F796" s="92">
        <f>hsTL*(F795+F794)</f>
        <v>17037.032840376</v>
      </c>
      <c r="G796" s="65"/>
    </row>
    <row r="797" spans="1:7" customHeight="1" ht="14.1">
      <c r="A797" s="87" t="s">
        <v>977</v>
      </c>
      <c r="B797" s="88" t="s">
        <v>987</v>
      </c>
      <c r="C797" s="89" t="s">
        <v>81</v>
      </c>
      <c r="D797" s="90" t="s">
        <v>82</v>
      </c>
      <c r="E797" s="91"/>
      <c r="F797" s="92">
        <f>(F796+F795+F794)</f>
        <v>326801.26630175</v>
      </c>
      <c r="G797" s="65"/>
    </row>
    <row r="798" spans="1:7" customHeight="1" ht="14.1">
      <c r="A798" s="87" t="s">
        <v>977</v>
      </c>
      <c r="B798" s="88" t="s">
        <v>988</v>
      </c>
      <c r="C798" s="89" t="s">
        <v>84</v>
      </c>
      <c r="D798" s="90" t="s">
        <v>85</v>
      </c>
      <c r="E798" s="91"/>
      <c r="F798" s="92">
        <f>F797*10/100</f>
        <v>32680.126630175</v>
      </c>
      <c r="G798" s="65"/>
    </row>
    <row r="799" spans="1:7" customHeight="1" ht="14.1">
      <c r="A799" s="87" t="s">
        <v>977</v>
      </c>
      <c r="B799" s="88" t="s">
        <v>989</v>
      </c>
      <c r="C799" s="89" t="s">
        <v>990</v>
      </c>
      <c r="D799" s="90" t="str">
        <f>hsLT*100&amp;"%x(G+GTGT)"</f>
        <v>1%x(G+GTGT)</v>
      </c>
      <c r="E799" s="91"/>
      <c r="F799" s="92">
        <f>hsLT*(F798+F797)</f>
        <v>3594.8139293193</v>
      </c>
      <c r="G799" s="65"/>
    </row>
    <row r="800" spans="1:7" customHeight="1" ht="14.1">
      <c r="A800" s="87" t="s">
        <v>977</v>
      </c>
      <c r="B800" s="88" t="s">
        <v>991</v>
      </c>
      <c r="C800" s="89" t="s">
        <v>89</v>
      </c>
      <c r="D800" s="90" t="s">
        <v>992</v>
      </c>
      <c r="E800" s="91"/>
      <c r="F800" s="92">
        <f>(F799+F798+F797)</f>
        <v>363076.20686124</v>
      </c>
      <c r="G800" s="65"/>
    </row>
    <row r="801" spans="1:7" customHeight="1" ht="14.1">
      <c r="A801" s="211" t="s">
        <v>1191</v>
      </c>
      <c r="B801" s="212"/>
      <c r="C801" s="213"/>
      <c r="D801" s="214"/>
      <c r="E801" s="215"/>
      <c r="F801" s="216"/>
      <c r="G801" s="65"/>
    </row>
    <row r="802" spans="1:7" customHeight="1" ht="14.1">
      <c r="A802" s="207" t="s">
        <v>256</v>
      </c>
      <c r="B802" s="208" t="s">
        <v>1192</v>
      </c>
      <c r="C802" s="60"/>
      <c r="D802" s="209"/>
      <c r="E802" s="38"/>
      <c r="F802" s="210"/>
      <c r="G802" s="65"/>
    </row>
    <row r="803" spans="1:7" customHeight="1" ht="14.1">
      <c r="A803" s="207" t="s">
        <v>1182</v>
      </c>
      <c r="B803" s="208"/>
      <c r="C803" s="60"/>
      <c r="D803" s="209"/>
      <c r="E803" s="38"/>
      <c r="F803" s="210"/>
      <c r="G803" s="65"/>
    </row>
    <row r="804" spans="1:7" customHeight="1" ht="14.1">
      <c r="A804" s="93" t="s">
        <v>977</v>
      </c>
      <c r="B804" s="94" t="s">
        <v>995</v>
      </c>
      <c r="C804" s="95"/>
      <c r="D804" s="96"/>
      <c r="E804" s="97"/>
      <c r="F804" s="98"/>
      <c r="G804" s="65"/>
    </row>
    <row r="805" spans="1:7" customHeight="1" ht="14.1">
      <c r="A805" s="87" t="s">
        <v>977</v>
      </c>
      <c r="B805" s="88" t="s">
        <v>1001</v>
      </c>
      <c r="C805" s="89"/>
      <c r="D805" s="90"/>
      <c r="E805" s="91"/>
      <c r="F805" s="92">
        <f>SUM(F806:F810)</f>
        <v>23929.122</v>
      </c>
      <c r="G805" s="65"/>
    </row>
    <row r="806" spans="1:7" customHeight="1" ht="14.1">
      <c r="A806" s="87" t="s">
        <v>1183</v>
      </c>
      <c r="B806" s="88" t="s">
        <v>719</v>
      </c>
      <c r="C806" s="89" t="s">
        <v>125</v>
      </c>
      <c r="D806" s="90">
        <v>1.015</v>
      </c>
      <c r="E806" s="91">
        <f>Table04!E125</f>
        <v>0</v>
      </c>
      <c r="F806" s="92">
        <f>D806*E806</f>
        <v>0</v>
      </c>
      <c r="G806" s="65"/>
    </row>
    <row r="807" spans="1:7" customHeight="1" ht="14.1">
      <c r="A807" s="87" t="s">
        <v>1193</v>
      </c>
      <c r="B807" s="88" t="s">
        <v>624</v>
      </c>
      <c r="C807" s="89" t="s">
        <v>125</v>
      </c>
      <c r="D807" s="90">
        <v>0.015</v>
      </c>
      <c r="E807" s="91">
        <f>Table04!E77</f>
        <v>1450000</v>
      </c>
      <c r="F807" s="92">
        <f>D807*E807</f>
        <v>21750</v>
      </c>
      <c r="G807" s="65"/>
    </row>
    <row r="808" spans="1:7" customHeight="1" ht="14.1">
      <c r="A808" s="87" t="s">
        <v>1194</v>
      </c>
      <c r="B808" s="88" t="s">
        <v>746</v>
      </c>
      <c r="C808" s="89" t="s">
        <v>479</v>
      </c>
      <c r="D808" s="90">
        <v>0.122</v>
      </c>
      <c r="E808" s="91">
        <f>Table04!E138</f>
        <v>9000</v>
      </c>
      <c r="F808" s="92">
        <f>D808*E808</f>
        <v>1098</v>
      </c>
      <c r="G808" s="65"/>
    </row>
    <row r="809" spans="1:7" customHeight="1" ht="14.1">
      <c r="A809" s="87" t="s">
        <v>1195</v>
      </c>
      <c r="B809" s="88" t="s">
        <v>750</v>
      </c>
      <c r="C809" s="89" t="s">
        <v>186</v>
      </c>
      <c r="D809" s="90">
        <v>0.603</v>
      </c>
      <c r="E809" s="91">
        <f>Table04!E140</f>
        <v>1400</v>
      </c>
      <c r="F809" s="92">
        <f>D809*E809</f>
        <v>844.2</v>
      </c>
      <c r="G809" s="65"/>
    </row>
    <row r="810" spans="1:7" customHeight="1" ht="14.1">
      <c r="A810" s="87" t="s">
        <v>1008</v>
      </c>
      <c r="B810" s="88" t="s">
        <v>1009</v>
      </c>
      <c r="C810" s="89" t="s">
        <v>1010</v>
      </c>
      <c r="D810" s="90">
        <v>1</v>
      </c>
      <c r="E810" s="91">
        <f>SUM(F809:F806)/100</f>
        <v>236.922</v>
      </c>
      <c r="F810" s="92">
        <f>D810*E810</f>
        <v>236.922</v>
      </c>
      <c r="G810" s="65"/>
    </row>
    <row r="811" spans="1:7" customHeight="1" ht="14.1">
      <c r="A811" s="87" t="s">
        <v>977</v>
      </c>
      <c r="B811" s="88" t="s">
        <v>979</v>
      </c>
      <c r="C811" s="89"/>
      <c r="D811" s="90"/>
      <c r="E811" s="91"/>
      <c r="F811" s="92">
        <f>SUM(F812:F812)</f>
        <v>308352.77</v>
      </c>
      <c r="G811" s="65"/>
    </row>
    <row r="812" spans="1:7" customHeight="1" ht="14.1">
      <c r="A812" s="87" t="s">
        <v>1065</v>
      </c>
      <c r="B812" s="88" t="s">
        <v>797</v>
      </c>
      <c r="C812" s="89" t="s">
        <v>175</v>
      </c>
      <c r="D812" s="90">
        <v>1.21</v>
      </c>
      <c r="E812" s="91">
        <f>Table05!E9</f>
        <v>254837</v>
      </c>
      <c r="F812" s="92">
        <f>D812*E812</f>
        <v>308352.77</v>
      </c>
      <c r="G812" s="65"/>
    </row>
    <row r="813" spans="1:7" customHeight="1" ht="14.1">
      <c r="A813" s="87" t="s">
        <v>977</v>
      </c>
      <c r="B813" s="88" t="s">
        <v>1012</v>
      </c>
      <c r="C813" s="89"/>
      <c r="D813" s="90"/>
      <c r="E813" s="91"/>
      <c r="F813" s="92">
        <f>SUM(F814:F816)</f>
        <v>104710.17844</v>
      </c>
      <c r="G813" s="65"/>
    </row>
    <row r="814" spans="1:7" customHeight="1" ht="14.1">
      <c r="A814" s="87" t="s">
        <v>1196</v>
      </c>
      <c r="B814" s="88" t="s">
        <v>860</v>
      </c>
      <c r="C814" s="89" t="s">
        <v>830</v>
      </c>
      <c r="D814" s="90">
        <v>0.033</v>
      </c>
      <c r="E814" s="91">
        <f>Table06!E22</f>
        <v>2302185</v>
      </c>
      <c r="F814" s="92">
        <f>D814*E814</f>
        <v>75972.105</v>
      </c>
      <c r="G814" s="65"/>
    </row>
    <row r="815" spans="1:7" customHeight="1" ht="14.1">
      <c r="A815" s="87" t="s">
        <v>1197</v>
      </c>
      <c r="B815" s="88" t="s">
        <v>938</v>
      </c>
      <c r="C815" s="89" t="s">
        <v>830</v>
      </c>
      <c r="D815" s="90">
        <v>0.089</v>
      </c>
      <c r="E815" s="91">
        <f>Table06!E61</f>
        <v>311251</v>
      </c>
      <c r="F815" s="92">
        <f>D815*E815</f>
        <v>27701.339</v>
      </c>
      <c r="G815" s="65"/>
    </row>
    <row r="816" spans="1:7" customHeight="1" ht="14.1">
      <c r="A816" s="87" t="s">
        <v>1081</v>
      </c>
      <c r="B816" s="88" t="s">
        <v>1082</v>
      </c>
      <c r="C816" s="89" t="s">
        <v>1010</v>
      </c>
      <c r="D816" s="90">
        <v>1</v>
      </c>
      <c r="E816" s="91">
        <f>SUM(F815:F814)/100</f>
        <v>1036.73444</v>
      </c>
      <c r="F816" s="92">
        <f>D816*E816</f>
        <v>1036.73444</v>
      </c>
      <c r="G816" s="65"/>
    </row>
    <row r="817" spans="1:7" customHeight="1" ht="14.1">
      <c r="A817" s="87" t="s">
        <v>977</v>
      </c>
      <c r="B817" s="88" t="s">
        <v>981</v>
      </c>
      <c r="C817" s="89"/>
      <c r="D817" s="90"/>
      <c r="E817" s="91"/>
      <c r="F817" s="92">
        <f>SUM(F816:F805)/2</f>
        <v>436992.07044</v>
      </c>
      <c r="G817" s="65"/>
    </row>
    <row r="818" spans="1:7" customHeight="1" ht="14.1">
      <c r="A818" s="87" t="s">
        <v>977</v>
      </c>
      <c r="B818" s="88" t="s">
        <v>982</v>
      </c>
      <c r="C818" s="89" t="s">
        <v>75</v>
      </c>
      <c r="D818" s="90" t="str">
        <f>hsTTK*100&amp;"%x(VL+NC+M)"</f>
        <v>2.5%x(VL+NC+M)</v>
      </c>
      <c r="E818" s="91"/>
      <c r="F818" s="92">
        <f>F817*hsTTK</f>
        <v>10924.801761</v>
      </c>
      <c r="G818" s="65"/>
    </row>
    <row r="819" spans="1:7" customHeight="1" ht="14.1">
      <c r="A819" s="87" t="s">
        <v>977</v>
      </c>
      <c r="B819" s="88" t="s">
        <v>983</v>
      </c>
      <c r="C819" s="89" t="s">
        <v>62</v>
      </c>
      <c r="D819" s="90" t="s">
        <v>984</v>
      </c>
      <c r="E819" s="91"/>
      <c r="F819" s="92">
        <f>F818+F817</f>
        <v>447916.872201</v>
      </c>
      <c r="G819" s="65"/>
    </row>
    <row r="820" spans="1:7" customHeight="1" ht="14.1">
      <c r="A820" s="87" t="s">
        <v>977</v>
      </c>
      <c r="B820" s="88" t="s">
        <v>985</v>
      </c>
      <c r="C820" s="89" t="s">
        <v>77</v>
      </c>
      <c r="D820" s="90" t="str">
        <f>hsCPC*100&amp;"%xT"</f>
        <v>6.5%xT</v>
      </c>
      <c r="E820" s="91"/>
      <c r="F820" s="92">
        <f>F819*hsCPC</f>
        <v>29114.596693065</v>
      </c>
      <c r="G820" s="65"/>
    </row>
    <row r="821" spans="1:7" customHeight="1" ht="14.1">
      <c r="A821" s="87" t="s">
        <v>977</v>
      </c>
      <c r="B821" s="88" t="s">
        <v>986</v>
      </c>
      <c r="C821" s="89" t="s">
        <v>79</v>
      </c>
      <c r="D821" s="90" t="str">
        <f>hsTL*100&amp;"%x(T+C)"</f>
        <v>5.5%x(T+C)</v>
      </c>
      <c r="E821" s="91"/>
      <c r="F821" s="92">
        <f>hsTL*(F820+F819)</f>
        <v>26236.730789174</v>
      </c>
      <c r="G821" s="65"/>
    </row>
    <row r="822" spans="1:7" customHeight="1" ht="14.1">
      <c r="A822" s="87" t="s">
        <v>977</v>
      </c>
      <c r="B822" s="88" t="s">
        <v>987</v>
      </c>
      <c r="C822" s="89" t="s">
        <v>81</v>
      </c>
      <c r="D822" s="90" t="s">
        <v>82</v>
      </c>
      <c r="E822" s="91"/>
      <c r="F822" s="92">
        <f>(F821+F820+F819)</f>
        <v>503268.19968324</v>
      </c>
      <c r="G822" s="65"/>
    </row>
    <row r="823" spans="1:7" customHeight="1" ht="14.1">
      <c r="A823" s="87" t="s">
        <v>977</v>
      </c>
      <c r="B823" s="88" t="s">
        <v>988</v>
      </c>
      <c r="C823" s="89" t="s">
        <v>84</v>
      </c>
      <c r="D823" s="90" t="s">
        <v>85</v>
      </c>
      <c r="E823" s="91"/>
      <c r="F823" s="92">
        <f>F822*10/100</f>
        <v>50326.819968324</v>
      </c>
      <c r="G823" s="65"/>
    </row>
    <row r="824" spans="1:7" customHeight="1" ht="14.1">
      <c r="A824" s="87" t="s">
        <v>977</v>
      </c>
      <c r="B824" s="88" t="s">
        <v>989</v>
      </c>
      <c r="C824" s="89" t="s">
        <v>990</v>
      </c>
      <c r="D824" s="90" t="str">
        <f>hsLT*100&amp;"%x(G+GTGT)"</f>
        <v>1%x(G+GTGT)</v>
      </c>
      <c r="E824" s="91"/>
      <c r="F824" s="92">
        <f>hsLT*(F823+F822)</f>
        <v>5535.9501965156</v>
      </c>
      <c r="G824" s="65"/>
    </row>
    <row r="825" spans="1:7" customHeight="1" ht="14.1">
      <c r="A825" s="87" t="s">
        <v>977</v>
      </c>
      <c r="B825" s="88" t="s">
        <v>991</v>
      </c>
      <c r="C825" s="89" t="s">
        <v>89</v>
      </c>
      <c r="D825" s="90" t="s">
        <v>992</v>
      </c>
      <c r="E825" s="91"/>
      <c r="F825" s="92">
        <f>(F824+F823+F822)</f>
        <v>559130.96984808</v>
      </c>
      <c r="G825" s="65"/>
    </row>
    <row r="826" spans="1:7" customHeight="1" ht="14.1">
      <c r="A826" s="211" t="s">
        <v>1198</v>
      </c>
      <c r="B826" s="212"/>
      <c r="C826" s="213"/>
      <c r="D826" s="214"/>
      <c r="E826" s="215"/>
      <c r="F826" s="216"/>
      <c r="G826" s="65"/>
    </row>
    <row r="827" spans="1:7" customHeight="1" ht="14.1">
      <c r="A827" s="207" t="s">
        <v>259</v>
      </c>
      <c r="B827" s="208" t="s">
        <v>1199</v>
      </c>
      <c r="C827" s="60"/>
      <c r="D827" s="209"/>
      <c r="E827" s="38"/>
      <c r="F827" s="210"/>
      <c r="G827" s="65"/>
    </row>
    <row r="828" spans="1:7" customHeight="1" ht="14.1">
      <c r="A828" s="207" t="s">
        <v>1182</v>
      </c>
      <c r="B828" s="208"/>
      <c r="C828" s="60"/>
      <c r="D828" s="209"/>
      <c r="E828" s="38"/>
      <c r="F828" s="210"/>
      <c r="G828" s="65"/>
    </row>
    <row r="829" spans="1:7" customHeight="1" ht="14.1">
      <c r="A829" s="93" t="s">
        <v>977</v>
      </c>
      <c r="B829" s="94" t="s">
        <v>995</v>
      </c>
      <c r="C829" s="95"/>
      <c r="D829" s="96"/>
      <c r="E829" s="97"/>
      <c r="F829" s="98"/>
      <c r="G829" s="65"/>
    </row>
    <row r="830" spans="1:7" customHeight="1" ht="14.1">
      <c r="A830" s="87" t="s">
        <v>977</v>
      </c>
      <c r="B830" s="88" t="s">
        <v>1001</v>
      </c>
      <c r="C830" s="89"/>
      <c r="D830" s="90"/>
      <c r="E830" s="91"/>
      <c r="F830" s="92">
        <f>SUM(F831:F835)</f>
        <v>10575.71</v>
      </c>
      <c r="G830" s="65"/>
    </row>
    <row r="831" spans="1:7" customHeight="1" ht="14.1">
      <c r="A831" s="87" t="s">
        <v>1183</v>
      </c>
      <c r="B831" s="88" t="s">
        <v>719</v>
      </c>
      <c r="C831" s="89" t="s">
        <v>125</v>
      </c>
      <c r="D831" s="90">
        <v>1.025</v>
      </c>
      <c r="E831" s="91">
        <f>Table04!E125</f>
        <v>0</v>
      </c>
      <c r="F831" s="92">
        <f>D831*E831</f>
        <v>0</v>
      </c>
      <c r="G831" s="65"/>
    </row>
    <row r="832" spans="1:7" customHeight="1" ht="14.1">
      <c r="A832" s="87" t="s">
        <v>1193</v>
      </c>
      <c r="B832" s="88" t="s">
        <v>624</v>
      </c>
      <c r="C832" s="89" t="s">
        <v>125</v>
      </c>
      <c r="D832" s="90">
        <v>0.007</v>
      </c>
      <c r="E832" s="91">
        <f>Table04!E77</f>
        <v>1450000</v>
      </c>
      <c r="F832" s="92">
        <f>D832*E832</f>
        <v>10150</v>
      </c>
      <c r="G832" s="65"/>
    </row>
    <row r="833" spans="1:7" customHeight="1" ht="14.1">
      <c r="A833" s="87" t="s">
        <v>1194</v>
      </c>
      <c r="B833" s="88" t="s">
        <v>746</v>
      </c>
      <c r="C833" s="89" t="s">
        <v>479</v>
      </c>
      <c r="D833" s="90">
        <v>0.017</v>
      </c>
      <c r="E833" s="91">
        <f>Table04!E138</f>
        <v>9000</v>
      </c>
      <c r="F833" s="92">
        <f>D833*E833</f>
        <v>153</v>
      </c>
      <c r="G833" s="65"/>
    </row>
    <row r="834" spans="1:7" customHeight="1" ht="14.1">
      <c r="A834" s="87" t="s">
        <v>1195</v>
      </c>
      <c r="B834" s="88" t="s">
        <v>750</v>
      </c>
      <c r="C834" s="89" t="s">
        <v>186</v>
      </c>
      <c r="D834" s="90">
        <v>0.12</v>
      </c>
      <c r="E834" s="91">
        <f>Table04!E140</f>
        <v>1400</v>
      </c>
      <c r="F834" s="92">
        <f>D834*E834</f>
        <v>168</v>
      </c>
      <c r="G834" s="65"/>
    </row>
    <row r="835" spans="1:7" customHeight="1" ht="14.1">
      <c r="A835" s="87" t="s">
        <v>1008</v>
      </c>
      <c r="B835" s="88" t="s">
        <v>1009</v>
      </c>
      <c r="C835" s="89" t="s">
        <v>1010</v>
      </c>
      <c r="D835" s="90">
        <v>1</v>
      </c>
      <c r="E835" s="91">
        <f>SUM(F834:F831)/100</f>
        <v>104.71</v>
      </c>
      <c r="F835" s="92">
        <f>D835*E835</f>
        <v>104.71</v>
      </c>
      <c r="G835" s="65"/>
    </row>
    <row r="836" spans="1:7" customHeight="1" ht="14.1">
      <c r="A836" s="87" t="s">
        <v>977</v>
      </c>
      <c r="B836" s="88" t="s">
        <v>979</v>
      </c>
      <c r="C836" s="89"/>
      <c r="D836" s="90"/>
      <c r="E836" s="91"/>
      <c r="F836" s="92">
        <f>SUM(F837:F837)</f>
        <v>540235.8</v>
      </c>
      <c r="G836" s="65"/>
    </row>
    <row r="837" spans="1:7" customHeight="1" ht="14.1">
      <c r="A837" s="87" t="s">
        <v>1200</v>
      </c>
      <c r="B837" s="88" t="s">
        <v>801</v>
      </c>
      <c r="C837" s="89" t="s">
        <v>175</v>
      </c>
      <c r="D837" s="90">
        <v>1.95</v>
      </c>
      <c r="E837" s="91">
        <f>Table05!E11</f>
        <v>277044</v>
      </c>
      <c r="F837" s="92">
        <f>D837*E837</f>
        <v>540235.8</v>
      </c>
      <c r="G837" s="65"/>
    </row>
    <row r="838" spans="1:7" customHeight="1" ht="14.1">
      <c r="A838" s="87" t="s">
        <v>977</v>
      </c>
      <c r="B838" s="88" t="s">
        <v>1012</v>
      </c>
      <c r="C838" s="89"/>
      <c r="D838" s="90"/>
      <c r="E838" s="91"/>
      <c r="F838" s="92">
        <f>SUM(F839:F840)</f>
        <v>109976.616</v>
      </c>
      <c r="G838" s="65"/>
    </row>
    <row r="839" spans="1:7" customHeight="1" ht="14.1">
      <c r="A839" s="87" t="s">
        <v>1201</v>
      </c>
      <c r="B839" s="88" t="s">
        <v>834</v>
      </c>
      <c r="C839" s="89" t="s">
        <v>830</v>
      </c>
      <c r="D839" s="90">
        <v>0.022</v>
      </c>
      <c r="E839" s="91">
        <f>Table06!E9</f>
        <v>2452338</v>
      </c>
      <c r="F839" s="92">
        <f>D839*E839</f>
        <v>53951.436</v>
      </c>
      <c r="G839" s="65"/>
    </row>
    <row r="840" spans="1:7" customHeight="1" ht="14.1">
      <c r="A840" s="87" t="s">
        <v>1197</v>
      </c>
      <c r="B840" s="88" t="s">
        <v>938</v>
      </c>
      <c r="C840" s="89" t="s">
        <v>830</v>
      </c>
      <c r="D840" s="90">
        <v>0.18</v>
      </c>
      <c r="E840" s="91">
        <f>Table06!E61</f>
        <v>311251</v>
      </c>
      <c r="F840" s="92">
        <f>D840*E840</f>
        <v>56025.18</v>
      </c>
      <c r="G840" s="65"/>
    </row>
    <row r="841" spans="1:7" customHeight="1" ht="14.1">
      <c r="A841" s="87" t="s">
        <v>977</v>
      </c>
      <c r="B841" s="88" t="s">
        <v>981</v>
      </c>
      <c r="C841" s="89"/>
      <c r="D841" s="90"/>
      <c r="E841" s="91"/>
      <c r="F841" s="92">
        <f>SUM(F840:F830)/2</f>
        <v>660788.126</v>
      </c>
      <c r="G841" s="65"/>
    </row>
    <row r="842" spans="1:7" customHeight="1" ht="14.1">
      <c r="A842" s="87" t="s">
        <v>977</v>
      </c>
      <c r="B842" s="88" t="s">
        <v>982</v>
      </c>
      <c r="C842" s="89" t="s">
        <v>75</v>
      </c>
      <c r="D842" s="90" t="str">
        <f>hsTTK*100&amp;"%x(VL+NC+M)"</f>
        <v>2.5%x(VL+NC+M)</v>
      </c>
      <c r="E842" s="91"/>
      <c r="F842" s="92">
        <f>F841*hsTTK</f>
        <v>16519.70315</v>
      </c>
      <c r="G842" s="65"/>
    </row>
    <row r="843" spans="1:7" customHeight="1" ht="14.1">
      <c r="A843" s="87" t="s">
        <v>977</v>
      </c>
      <c r="B843" s="88" t="s">
        <v>983</v>
      </c>
      <c r="C843" s="89" t="s">
        <v>62</v>
      </c>
      <c r="D843" s="90" t="s">
        <v>984</v>
      </c>
      <c r="E843" s="91"/>
      <c r="F843" s="92">
        <f>F842+F841</f>
        <v>677307.82915</v>
      </c>
      <c r="G843" s="65"/>
    </row>
    <row r="844" spans="1:7" customHeight="1" ht="14.1">
      <c r="A844" s="87" t="s">
        <v>977</v>
      </c>
      <c r="B844" s="88" t="s">
        <v>985</v>
      </c>
      <c r="C844" s="89" t="s">
        <v>77</v>
      </c>
      <c r="D844" s="90" t="str">
        <f>hsCPC*100&amp;"%xT"</f>
        <v>6.5%xT</v>
      </c>
      <c r="E844" s="91"/>
      <c r="F844" s="92">
        <f>F843*hsCPC</f>
        <v>44025.00889475</v>
      </c>
      <c r="G844" s="65"/>
    </row>
    <row r="845" spans="1:7" customHeight="1" ht="14.1">
      <c r="A845" s="87" t="s">
        <v>977</v>
      </c>
      <c r="B845" s="88" t="s">
        <v>986</v>
      </c>
      <c r="C845" s="89" t="s">
        <v>79</v>
      </c>
      <c r="D845" s="90" t="str">
        <f>hsTL*100&amp;"%x(T+C)"</f>
        <v>5.5%x(T+C)</v>
      </c>
      <c r="E845" s="91"/>
      <c r="F845" s="92">
        <f>hsTL*(F844+F843)</f>
        <v>39673.306092461</v>
      </c>
      <c r="G845" s="65"/>
    </row>
    <row r="846" spans="1:7" customHeight="1" ht="14.1">
      <c r="A846" s="87" t="s">
        <v>977</v>
      </c>
      <c r="B846" s="88" t="s">
        <v>987</v>
      </c>
      <c r="C846" s="89" t="s">
        <v>81</v>
      </c>
      <c r="D846" s="90" t="s">
        <v>82</v>
      </c>
      <c r="E846" s="91"/>
      <c r="F846" s="92">
        <f>(F845+F844+F843)</f>
        <v>761006.14413721</v>
      </c>
      <c r="G846" s="65"/>
    </row>
    <row r="847" spans="1:7" customHeight="1" ht="14.1">
      <c r="A847" s="87" t="s">
        <v>977</v>
      </c>
      <c r="B847" s="88" t="s">
        <v>988</v>
      </c>
      <c r="C847" s="89" t="s">
        <v>84</v>
      </c>
      <c r="D847" s="90" t="s">
        <v>85</v>
      </c>
      <c r="E847" s="91"/>
      <c r="F847" s="92">
        <f>F846*10/100</f>
        <v>76100.614413721</v>
      </c>
      <c r="G847" s="65"/>
    </row>
    <row r="848" spans="1:7" customHeight="1" ht="14.1">
      <c r="A848" s="87" t="s">
        <v>977</v>
      </c>
      <c r="B848" s="88" t="s">
        <v>989</v>
      </c>
      <c r="C848" s="89" t="s">
        <v>990</v>
      </c>
      <c r="D848" s="90" t="str">
        <f>hsLT*100&amp;"%x(G+GTGT)"</f>
        <v>1%x(G+GTGT)</v>
      </c>
      <c r="E848" s="91"/>
      <c r="F848" s="92">
        <f>hsLT*(F847+F846)</f>
        <v>8371.0675855093</v>
      </c>
      <c r="G848" s="65"/>
    </row>
    <row r="849" spans="1:7" customHeight="1" ht="14.1">
      <c r="A849" s="87" t="s">
        <v>977</v>
      </c>
      <c r="B849" s="88" t="s">
        <v>991</v>
      </c>
      <c r="C849" s="89" t="s">
        <v>89</v>
      </c>
      <c r="D849" s="90" t="s">
        <v>992</v>
      </c>
      <c r="E849" s="91"/>
      <c r="F849" s="92">
        <f>(F848+F847+F846)</f>
        <v>845477.82613644</v>
      </c>
      <c r="G849" s="65"/>
    </row>
    <row r="850" spans="1:7" customHeight="1" ht="14.1">
      <c r="A850" s="211" t="s">
        <v>1202</v>
      </c>
      <c r="B850" s="212"/>
      <c r="C850" s="213"/>
      <c r="D850" s="214"/>
      <c r="E850" s="215"/>
      <c r="F850" s="216"/>
      <c r="G850" s="65"/>
    </row>
    <row r="851" spans="1:7" customHeight="1" ht="14.1">
      <c r="A851" s="207" t="s">
        <v>262</v>
      </c>
      <c r="B851" s="208" t="s">
        <v>1203</v>
      </c>
      <c r="C851" s="60"/>
      <c r="D851" s="209"/>
      <c r="E851" s="38"/>
      <c r="F851" s="210"/>
      <c r="G851" s="65"/>
    </row>
    <row r="852" spans="1:7" customHeight="1" ht="14.1">
      <c r="A852" s="207" t="s">
        <v>1182</v>
      </c>
      <c r="B852" s="208"/>
      <c r="C852" s="60"/>
      <c r="D852" s="209"/>
      <c r="E852" s="38"/>
      <c r="F852" s="210"/>
      <c r="G852" s="65"/>
    </row>
    <row r="853" spans="1:7" customHeight="1" ht="14.1">
      <c r="A853" s="93" t="s">
        <v>977</v>
      </c>
      <c r="B853" s="94" t="s">
        <v>995</v>
      </c>
      <c r="C853" s="95"/>
      <c r="D853" s="96"/>
      <c r="E853" s="97"/>
      <c r="F853" s="98"/>
      <c r="G853" s="65"/>
    </row>
    <row r="854" spans="1:7" customHeight="1" ht="14.1">
      <c r="A854" s="87" t="s">
        <v>977</v>
      </c>
      <c r="B854" s="88" t="s">
        <v>1001</v>
      </c>
      <c r="C854" s="89"/>
      <c r="D854" s="90"/>
      <c r="E854" s="91"/>
      <c r="F854" s="92">
        <f>SUM(F855:F859)</f>
        <v>15106.368</v>
      </c>
      <c r="G854" s="65"/>
    </row>
    <row r="855" spans="1:7" customHeight="1" ht="14.1">
      <c r="A855" s="87" t="s">
        <v>1183</v>
      </c>
      <c r="B855" s="88" t="s">
        <v>719</v>
      </c>
      <c r="C855" s="89" t="s">
        <v>125</v>
      </c>
      <c r="D855" s="90">
        <v>1.025</v>
      </c>
      <c r="E855" s="91">
        <f>Table04!E125</f>
        <v>0</v>
      </c>
      <c r="F855" s="92">
        <f>D855*E855</f>
        <v>0</v>
      </c>
      <c r="G855" s="65"/>
    </row>
    <row r="856" spans="1:7" customHeight="1" ht="14.1">
      <c r="A856" s="87" t="s">
        <v>1193</v>
      </c>
      <c r="B856" s="88" t="s">
        <v>624</v>
      </c>
      <c r="C856" s="89" t="s">
        <v>125</v>
      </c>
      <c r="D856" s="90">
        <v>0.01</v>
      </c>
      <c r="E856" s="91">
        <f>Table04!E77</f>
        <v>1450000</v>
      </c>
      <c r="F856" s="92">
        <f>D856*E856</f>
        <v>14500</v>
      </c>
      <c r="G856" s="65"/>
    </row>
    <row r="857" spans="1:7" customHeight="1" ht="14.1">
      <c r="A857" s="87" t="s">
        <v>1194</v>
      </c>
      <c r="B857" s="88" t="s">
        <v>746</v>
      </c>
      <c r="C857" s="89" t="s">
        <v>479</v>
      </c>
      <c r="D857" s="90">
        <v>0.024</v>
      </c>
      <c r="E857" s="91">
        <f>Table04!E138</f>
        <v>9000</v>
      </c>
      <c r="F857" s="92">
        <f>D857*E857</f>
        <v>216</v>
      </c>
      <c r="G857" s="65"/>
    </row>
    <row r="858" spans="1:7" customHeight="1" ht="14.1">
      <c r="A858" s="87" t="s">
        <v>1195</v>
      </c>
      <c r="B858" s="88" t="s">
        <v>750</v>
      </c>
      <c r="C858" s="89" t="s">
        <v>186</v>
      </c>
      <c r="D858" s="90">
        <v>0.172</v>
      </c>
      <c r="E858" s="91">
        <f>Table04!E140</f>
        <v>1400</v>
      </c>
      <c r="F858" s="92">
        <f>D858*E858</f>
        <v>240.8</v>
      </c>
      <c r="G858" s="65"/>
    </row>
    <row r="859" spans="1:7" customHeight="1" ht="14.1">
      <c r="A859" s="87" t="s">
        <v>1008</v>
      </c>
      <c r="B859" s="88" t="s">
        <v>1009</v>
      </c>
      <c r="C859" s="89" t="s">
        <v>1010</v>
      </c>
      <c r="D859" s="90">
        <v>1</v>
      </c>
      <c r="E859" s="91">
        <f>SUM(F858:F855)/100</f>
        <v>149.568</v>
      </c>
      <c r="F859" s="92">
        <f>D859*E859</f>
        <v>149.568</v>
      </c>
      <c r="G859" s="65"/>
    </row>
    <row r="860" spans="1:7" customHeight="1" ht="14.1">
      <c r="A860" s="87" t="s">
        <v>977</v>
      </c>
      <c r="B860" s="88" t="s">
        <v>979</v>
      </c>
      <c r="C860" s="89"/>
      <c r="D860" s="90"/>
      <c r="E860" s="91"/>
      <c r="F860" s="92">
        <f>SUM(F861:F861)</f>
        <v>640802.772</v>
      </c>
      <c r="G860" s="65"/>
    </row>
    <row r="861" spans="1:7" customHeight="1" ht="14.1">
      <c r="A861" s="87" t="s">
        <v>1200</v>
      </c>
      <c r="B861" s="88" t="s">
        <v>801</v>
      </c>
      <c r="C861" s="89" t="s">
        <v>175</v>
      </c>
      <c r="D861" s="90">
        <v>2.313</v>
      </c>
      <c r="E861" s="91">
        <f>Table05!E11</f>
        <v>277044</v>
      </c>
      <c r="F861" s="92">
        <f>D861*E861</f>
        <v>640802.772</v>
      </c>
      <c r="G861" s="65"/>
    </row>
    <row r="862" spans="1:7" customHeight="1" ht="14.1">
      <c r="A862" s="87" t="s">
        <v>977</v>
      </c>
      <c r="B862" s="88" t="s">
        <v>1012</v>
      </c>
      <c r="C862" s="89"/>
      <c r="D862" s="90"/>
      <c r="E862" s="91"/>
      <c r="F862" s="92">
        <f>SUM(F863:F864)</f>
        <v>113240.84</v>
      </c>
      <c r="G862" s="65"/>
    </row>
    <row r="863" spans="1:7" customHeight="1" ht="14.1">
      <c r="A863" s="87" t="s">
        <v>1204</v>
      </c>
      <c r="B863" s="88" t="s">
        <v>836</v>
      </c>
      <c r="C863" s="89" t="s">
        <v>830</v>
      </c>
      <c r="D863" s="90">
        <v>0.02</v>
      </c>
      <c r="E863" s="91">
        <f>Table06!E10</f>
        <v>2860783</v>
      </c>
      <c r="F863" s="92">
        <f>D863*E863</f>
        <v>57215.66</v>
      </c>
      <c r="G863" s="65"/>
    </row>
    <row r="864" spans="1:7" customHeight="1" ht="14.1">
      <c r="A864" s="87" t="s">
        <v>1197</v>
      </c>
      <c r="B864" s="88" t="s">
        <v>938</v>
      </c>
      <c r="C864" s="89" t="s">
        <v>830</v>
      </c>
      <c r="D864" s="90">
        <v>0.18</v>
      </c>
      <c r="E864" s="91">
        <f>Table06!E61</f>
        <v>311251</v>
      </c>
      <c r="F864" s="92">
        <f>D864*E864</f>
        <v>56025.18</v>
      </c>
      <c r="G864" s="65"/>
    </row>
    <row r="865" spans="1:7" customHeight="1" ht="14.1">
      <c r="A865" s="87" t="s">
        <v>977</v>
      </c>
      <c r="B865" s="88" t="s">
        <v>981</v>
      </c>
      <c r="C865" s="89"/>
      <c r="D865" s="90"/>
      <c r="E865" s="91"/>
      <c r="F865" s="92">
        <f>SUM(F864:F854)/2</f>
        <v>769149.98</v>
      </c>
      <c r="G865" s="65"/>
    </row>
    <row r="866" spans="1:7" customHeight="1" ht="14.1">
      <c r="A866" s="87" t="s">
        <v>977</v>
      </c>
      <c r="B866" s="88" t="s">
        <v>982</v>
      </c>
      <c r="C866" s="89" t="s">
        <v>75</v>
      </c>
      <c r="D866" s="90" t="str">
        <f>hsTTK*100&amp;"%x(VL+NC+M)"</f>
        <v>2.5%x(VL+NC+M)</v>
      </c>
      <c r="E866" s="91"/>
      <c r="F866" s="92">
        <f>F865*hsTTK</f>
        <v>19228.7495</v>
      </c>
      <c r="G866" s="65"/>
    </row>
    <row r="867" spans="1:7" customHeight="1" ht="14.1">
      <c r="A867" s="87" t="s">
        <v>977</v>
      </c>
      <c r="B867" s="88" t="s">
        <v>983</v>
      </c>
      <c r="C867" s="89" t="s">
        <v>62</v>
      </c>
      <c r="D867" s="90" t="s">
        <v>984</v>
      </c>
      <c r="E867" s="91"/>
      <c r="F867" s="92">
        <f>F866+F865</f>
        <v>788378.7295</v>
      </c>
      <c r="G867" s="65"/>
    </row>
    <row r="868" spans="1:7" customHeight="1" ht="14.1">
      <c r="A868" s="87" t="s">
        <v>977</v>
      </c>
      <c r="B868" s="88" t="s">
        <v>985</v>
      </c>
      <c r="C868" s="89" t="s">
        <v>77</v>
      </c>
      <c r="D868" s="90" t="str">
        <f>hsCPC*100&amp;"%xT"</f>
        <v>6.5%xT</v>
      </c>
      <c r="E868" s="91"/>
      <c r="F868" s="92">
        <f>F867*hsCPC</f>
        <v>51244.6174175</v>
      </c>
      <c r="G868" s="65"/>
    </row>
    <row r="869" spans="1:7" customHeight="1" ht="14.1">
      <c r="A869" s="87" t="s">
        <v>977</v>
      </c>
      <c r="B869" s="88" t="s">
        <v>986</v>
      </c>
      <c r="C869" s="89" t="s">
        <v>79</v>
      </c>
      <c r="D869" s="90" t="str">
        <f>hsTL*100&amp;"%x(T+C)"</f>
        <v>5.5%x(T+C)</v>
      </c>
      <c r="E869" s="91"/>
      <c r="F869" s="92">
        <f>hsTL*(F868+F867)</f>
        <v>46179.284080463</v>
      </c>
      <c r="G869" s="65"/>
    </row>
    <row r="870" spans="1:7" customHeight="1" ht="14.1">
      <c r="A870" s="87" t="s">
        <v>977</v>
      </c>
      <c r="B870" s="88" t="s">
        <v>987</v>
      </c>
      <c r="C870" s="89" t="s">
        <v>81</v>
      </c>
      <c r="D870" s="90" t="s">
        <v>82</v>
      </c>
      <c r="E870" s="91"/>
      <c r="F870" s="92">
        <f>(F869+F868+F867)</f>
        <v>885802.63099796</v>
      </c>
      <c r="G870" s="65"/>
    </row>
    <row r="871" spans="1:7" customHeight="1" ht="14.1">
      <c r="A871" s="87" t="s">
        <v>977</v>
      </c>
      <c r="B871" s="88" t="s">
        <v>988</v>
      </c>
      <c r="C871" s="89" t="s">
        <v>84</v>
      </c>
      <c r="D871" s="90" t="s">
        <v>85</v>
      </c>
      <c r="E871" s="91"/>
      <c r="F871" s="92">
        <f>F870*10/100</f>
        <v>88580.263099796</v>
      </c>
      <c r="G871" s="65"/>
    </row>
    <row r="872" spans="1:7" customHeight="1" ht="14.1">
      <c r="A872" s="87" t="s">
        <v>977</v>
      </c>
      <c r="B872" s="88" t="s">
        <v>989</v>
      </c>
      <c r="C872" s="89" t="s">
        <v>990</v>
      </c>
      <c r="D872" s="90" t="str">
        <f>hsLT*100&amp;"%x(G+GTGT)"</f>
        <v>1%x(G+GTGT)</v>
      </c>
      <c r="E872" s="91"/>
      <c r="F872" s="92">
        <f>hsLT*(F871+F870)</f>
        <v>9743.8289409776</v>
      </c>
      <c r="G872" s="65"/>
    </row>
    <row r="873" spans="1:7" customHeight="1" ht="14.1">
      <c r="A873" s="87" t="s">
        <v>977</v>
      </c>
      <c r="B873" s="88" t="s">
        <v>991</v>
      </c>
      <c r="C873" s="89" t="s">
        <v>89</v>
      </c>
      <c r="D873" s="90" t="s">
        <v>992</v>
      </c>
      <c r="E873" s="91"/>
      <c r="F873" s="92">
        <f>(F872+F871+F870)</f>
        <v>984126.72303874</v>
      </c>
      <c r="G873" s="65"/>
    </row>
    <row r="874" spans="1:7" customHeight="1" ht="14.1">
      <c r="A874" s="211" t="s">
        <v>1205</v>
      </c>
      <c r="B874" s="212"/>
      <c r="C874" s="213"/>
      <c r="D874" s="214"/>
      <c r="E874" s="215"/>
      <c r="F874" s="216"/>
      <c r="G874" s="65"/>
    </row>
    <row r="875" spans="1:7" customHeight="1" ht="14.1">
      <c r="A875" s="207" t="s">
        <v>265</v>
      </c>
      <c r="B875" s="208" t="s">
        <v>1206</v>
      </c>
      <c r="C875" s="60"/>
      <c r="D875" s="209"/>
      <c r="E875" s="38"/>
      <c r="F875" s="210"/>
      <c r="G875" s="65"/>
    </row>
    <row r="876" spans="1:7" customHeight="1" ht="14.1">
      <c r="A876" s="207" t="s">
        <v>1182</v>
      </c>
      <c r="B876" s="208"/>
      <c r="C876" s="60"/>
      <c r="D876" s="209"/>
      <c r="E876" s="38"/>
      <c r="F876" s="210"/>
      <c r="G876" s="65"/>
    </row>
    <row r="877" spans="1:7" customHeight="1" ht="14.1">
      <c r="A877" s="93" t="s">
        <v>977</v>
      </c>
      <c r="B877" s="94" t="s">
        <v>995</v>
      </c>
      <c r="C877" s="95"/>
      <c r="D877" s="96"/>
      <c r="E877" s="97"/>
      <c r="F877" s="98"/>
      <c r="G877" s="65"/>
    </row>
    <row r="878" spans="1:7" customHeight="1" ht="14.1">
      <c r="A878" s="87" t="s">
        <v>977</v>
      </c>
      <c r="B878" s="88" t="s">
        <v>979</v>
      </c>
      <c r="C878" s="89"/>
      <c r="D878" s="90"/>
      <c r="E878" s="91"/>
      <c r="F878" s="92">
        <f>SUM(F879:F879)</f>
        <v>28032.07</v>
      </c>
      <c r="G878" s="65"/>
    </row>
    <row r="879" spans="1:7" customHeight="1" ht="14.1">
      <c r="A879" s="87" t="s">
        <v>1065</v>
      </c>
      <c r="B879" s="88" t="s">
        <v>797</v>
      </c>
      <c r="C879" s="89" t="s">
        <v>175</v>
      </c>
      <c r="D879" s="90">
        <v>0.11</v>
      </c>
      <c r="E879" s="91">
        <f>Table05!E9</f>
        <v>254837</v>
      </c>
      <c r="F879" s="92">
        <f>D879*E879</f>
        <v>28032.07</v>
      </c>
      <c r="G879" s="65"/>
    </row>
    <row r="880" spans="1:7" customHeight="1" ht="14.1">
      <c r="A880" s="87" t="s">
        <v>977</v>
      </c>
      <c r="B880" s="88" t="s">
        <v>1012</v>
      </c>
      <c r="C880" s="89"/>
      <c r="D880" s="90"/>
      <c r="E880" s="91"/>
      <c r="F880" s="92">
        <f>SUM(F881:F884)</f>
        <v>64850.373</v>
      </c>
      <c r="G880" s="65"/>
    </row>
    <row r="881" spans="1:7" customHeight="1" ht="14.1">
      <c r="A881" s="87" t="s">
        <v>1207</v>
      </c>
      <c r="B881" s="88" t="s">
        <v>950</v>
      </c>
      <c r="C881" s="89" t="s">
        <v>830</v>
      </c>
      <c r="D881" s="90">
        <v>0.02</v>
      </c>
      <c r="E881" s="91">
        <f>Table06!E67</f>
        <v>1815842</v>
      </c>
      <c r="F881" s="92">
        <f>D881*E881</f>
        <v>36316.84</v>
      </c>
      <c r="G881" s="65"/>
    </row>
    <row r="882" spans="1:7" customHeight="1" ht="14.1">
      <c r="A882" s="87" t="s">
        <v>1208</v>
      </c>
      <c r="B882" s="88" t="s">
        <v>922</v>
      </c>
      <c r="C882" s="89" t="s">
        <v>830</v>
      </c>
      <c r="D882" s="90">
        <v>0.02</v>
      </c>
      <c r="E882" s="91">
        <f>Table06!E53</f>
        <v>0</v>
      </c>
      <c r="F882" s="92">
        <f>D882*E882</f>
        <v>0</v>
      </c>
      <c r="G882" s="65"/>
    </row>
    <row r="883" spans="1:7" customHeight="1" ht="14.1">
      <c r="A883" s="87" t="s">
        <v>1209</v>
      </c>
      <c r="B883" s="88" t="s">
        <v>944</v>
      </c>
      <c r="C883" s="89" t="s">
        <v>830</v>
      </c>
      <c r="D883" s="90">
        <v>0.01</v>
      </c>
      <c r="E883" s="91">
        <f>Table06!E64</f>
        <v>2544542</v>
      </c>
      <c r="F883" s="92">
        <f>D883*E883</f>
        <v>25445.42</v>
      </c>
      <c r="G883" s="65"/>
    </row>
    <row r="884" spans="1:7" customHeight="1" ht="14.1">
      <c r="A884" s="87" t="s">
        <v>1081</v>
      </c>
      <c r="B884" s="88" t="s">
        <v>1082</v>
      </c>
      <c r="C884" s="89" t="s">
        <v>1010</v>
      </c>
      <c r="D884" s="90">
        <v>5</v>
      </c>
      <c r="E884" s="91">
        <f>SUM(F883:F881)/100</f>
        <v>617.6226</v>
      </c>
      <c r="F884" s="92">
        <f>D884*E884</f>
        <v>3088.113</v>
      </c>
      <c r="G884" s="65"/>
    </row>
    <row r="885" spans="1:7" customHeight="1" ht="14.1">
      <c r="A885" s="87" t="s">
        <v>977</v>
      </c>
      <c r="B885" s="88" t="s">
        <v>981</v>
      </c>
      <c r="C885" s="89"/>
      <c r="D885" s="90"/>
      <c r="E885" s="91"/>
      <c r="F885" s="92">
        <f>SUM(F884:F878)/2</f>
        <v>92882.443</v>
      </c>
      <c r="G885" s="65"/>
    </row>
    <row r="886" spans="1:7" customHeight="1" ht="14.1">
      <c r="A886" s="87" t="s">
        <v>977</v>
      </c>
      <c r="B886" s="88" t="s">
        <v>982</v>
      </c>
      <c r="C886" s="89" t="s">
        <v>75</v>
      </c>
      <c r="D886" s="90" t="str">
        <f>hsTTK*100&amp;"%x(VL+NC+M)"</f>
        <v>2.5%x(VL+NC+M)</v>
      </c>
      <c r="E886" s="91"/>
      <c r="F886" s="92">
        <f>F885*hsTTK</f>
        <v>2322.061075</v>
      </c>
      <c r="G886" s="65"/>
    </row>
    <row r="887" spans="1:7" customHeight="1" ht="14.1">
      <c r="A887" s="87" t="s">
        <v>977</v>
      </c>
      <c r="B887" s="88" t="s">
        <v>983</v>
      </c>
      <c r="C887" s="89" t="s">
        <v>62</v>
      </c>
      <c r="D887" s="90" t="s">
        <v>984</v>
      </c>
      <c r="E887" s="91"/>
      <c r="F887" s="92">
        <f>F886+F885</f>
        <v>95204.504075</v>
      </c>
      <c r="G887" s="65"/>
    </row>
    <row r="888" spans="1:7" customHeight="1" ht="14.1">
      <c r="A888" s="87" t="s">
        <v>977</v>
      </c>
      <c r="B888" s="88" t="s">
        <v>985</v>
      </c>
      <c r="C888" s="89" t="s">
        <v>77</v>
      </c>
      <c r="D888" s="90" t="str">
        <f>hsCPC*100&amp;"%xT"</f>
        <v>6.5%xT</v>
      </c>
      <c r="E888" s="91"/>
      <c r="F888" s="92">
        <f>F887*hsCPC</f>
        <v>6188.292764875</v>
      </c>
      <c r="G888" s="65"/>
    </row>
    <row r="889" spans="1:7" customHeight="1" ht="14.1">
      <c r="A889" s="87" t="s">
        <v>977</v>
      </c>
      <c r="B889" s="88" t="s">
        <v>986</v>
      </c>
      <c r="C889" s="89" t="s">
        <v>79</v>
      </c>
      <c r="D889" s="90" t="str">
        <f>hsTL*100&amp;"%x(T+C)"</f>
        <v>5.5%x(T+C)</v>
      </c>
      <c r="E889" s="91"/>
      <c r="F889" s="92">
        <f>hsTL*(F888+F887)</f>
        <v>5576.6038261931</v>
      </c>
      <c r="G889" s="65"/>
    </row>
    <row r="890" spans="1:7" customHeight="1" ht="14.1">
      <c r="A890" s="87" t="s">
        <v>977</v>
      </c>
      <c r="B890" s="88" t="s">
        <v>987</v>
      </c>
      <c r="C890" s="89" t="s">
        <v>81</v>
      </c>
      <c r="D890" s="90" t="s">
        <v>82</v>
      </c>
      <c r="E890" s="91"/>
      <c r="F890" s="92">
        <f>(F889+F888+F887)</f>
        <v>106969.40066607</v>
      </c>
      <c r="G890" s="65"/>
    </row>
    <row r="891" spans="1:7" customHeight="1" ht="14.1">
      <c r="A891" s="87" t="s">
        <v>977</v>
      </c>
      <c r="B891" s="88" t="s">
        <v>988</v>
      </c>
      <c r="C891" s="89" t="s">
        <v>84</v>
      </c>
      <c r="D891" s="90" t="s">
        <v>85</v>
      </c>
      <c r="E891" s="91"/>
      <c r="F891" s="92">
        <f>F890*10/100</f>
        <v>10696.940066607</v>
      </c>
      <c r="G891" s="65"/>
    </row>
    <row r="892" spans="1:7" customHeight="1" ht="14.1">
      <c r="A892" s="87" t="s">
        <v>977</v>
      </c>
      <c r="B892" s="88" t="s">
        <v>989</v>
      </c>
      <c r="C892" s="89" t="s">
        <v>990</v>
      </c>
      <c r="D892" s="90" t="str">
        <f>hsLT*100&amp;"%x(G+GTGT)"</f>
        <v>1%x(G+GTGT)</v>
      </c>
      <c r="E892" s="91"/>
      <c r="F892" s="92">
        <f>hsLT*(F891+F890)</f>
        <v>1176.6634073267</v>
      </c>
      <c r="G892" s="65"/>
    </row>
    <row r="893" spans="1:7" customHeight="1" ht="14.1">
      <c r="A893" s="87" t="s">
        <v>977</v>
      </c>
      <c r="B893" s="88" t="s">
        <v>991</v>
      </c>
      <c r="C893" s="89" t="s">
        <v>89</v>
      </c>
      <c r="D893" s="90" t="s">
        <v>992</v>
      </c>
      <c r="E893" s="91"/>
      <c r="F893" s="92">
        <f>(F892+F891+F890)</f>
        <v>118843.00414</v>
      </c>
      <c r="G893" s="65"/>
    </row>
    <row r="894" spans="1:7" customHeight="1" ht="14.1">
      <c r="A894" s="211" t="s">
        <v>1210</v>
      </c>
      <c r="B894" s="212"/>
      <c r="C894" s="213"/>
      <c r="D894" s="214"/>
      <c r="E894" s="215"/>
      <c r="F894" s="216"/>
      <c r="G894" s="65"/>
    </row>
    <row r="895" spans="1:7" customHeight="1" ht="14.1">
      <c r="A895" s="207" t="s">
        <v>268</v>
      </c>
      <c r="B895" s="208" t="s">
        <v>1211</v>
      </c>
      <c r="C895" s="60"/>
      <c r="D895" s="209"/>
      <c r="E895" s="38"/>
      <c r="F895" s="210"/>
      <c r="G895" s="65"/>
    </row>
    <row r="896" spans="1:7" customHeight="1" ht="14.1">
      <c r="A896" s="207" t="s">
        <v>1182</v>
      </c>
      <c r="B896" s="208"/>
      <c r="C896" s="60"/>
      <c r="D896" s="209"/>
      <c r="E896" s="38"/>
      <c r="F896" s="210"/>
      <c r="G896" s="65"/>
    </row>
    <row r="897" spans="1:7" customHeight="1" ht="14.1">
      <c r="A897" s="93" t="s">
        <v>977</v>
      </c>
      <c r="B897" s="94" t="s">
        <v>1212</v>
      </c>
      <c r="C897" s="95"/>
      <c r="D897" s="96"/>
      <c r="E897" s="97"/>
      <c r="F897" s="98"/>
      <c r="G897" s="65"/>
    </row>
    <row r="898" spans="1:7" customHeight="1" ht="14.1">
      <c r="A898" s="87" t="s">
        <v>977</v>
      </c>
      <c r="B898" s="88" t="s">
        <v>1001</v>
      </c>
      <c r="C898" s="89"/>
      <c r="D898" s="90"/>
      <c r="E898" s="91"/>
      <c r="F898" s="92">
        <f>SUM(F899:F901)</f>
        <v>11947415.2</v>
      </c>
      <c r="G898" s="65"/>
    </row>
    <row r="899" spans="1:7" customHeight="1" ht="14.1">
      <c r="A899" s="87" t="s">
        <v>1213</v>
      </c>
      <c r="B899" s="88" t="s">
        <v>695</v>
      </c>
      <c r="C899" s="89" t="s">
        <v>479</v>
      </c>
      <c r="D899" s="90">
        <v>1020</v>
      </c>
      <c r="E899" s="91">
        <f>Table04!E112</f>
        <v>11425</v>
      </c>
      <c r="F899" s="92">
        <f>D899*E899</f>
        <v>11653500</v>
      </c>
      <c r="G899" s="65"/>
    </row>
    <row r="900" spans="1:7" customHeight="1" ht="14.1">
      <c r="A900" s="87" t="s">
        <v>1214</v>
      </c>
      <c r="B900" s="88" t="s">
        <v>566</v>
      </c>
      <c r="C900" s="89" t="s">
        <v>479</v>
      </c>
      <c r="D900" s="90">
        <v>14.28</v>
      </c>
      <c r="E900" s="91">
        <f>Table04!E50</f>
        <v>15000</v>
      </c>
      <c r="F900" s="92">
        <f>D900*E900</f>
        <v>214200</v>
      </c>
      <c r="G900" s="65"/>
    </row>
    <row r="901" spans="1:7" customHeight="1" ht="14.1">
      <c r="A901" s="87" t="s">
        <v>1174</v>
      </c>
      <c r="B901" s="88" t="s">
        <v>665</v>
      </c>
      <c r="C901" s="89" t="s">
        <v>479</v>
      </c>
      <c r="D901" s="90">
        <v>4.64</v>
      </c>
      <c r="E901" s="91">
        <f>Table04!E97</f>
        <v>17180</v>
      </c>
      <c r="F901" s="92">
        <f>D901*E901</f>
        <v>79715.2</v>
      </c>
      <c r="G901" s="65"/>
    </row>
    <row r="902" spans="1:7" customHeight="1" ht="14.1">
      <c r="A902" s="87" t="s">
        <v>977</v>
      </c>
      <c r="B902" s="88" t="s">
        <v>979</v>
      </c>
      <c r="C902" s="89"/>
      <c r="D902" s="90"/>
      <c r="E902" s="91"/>
      <c r="F902" s="92">
        <f>SUM(F903:F903)</f>
        <v>3094581.48</v>
      </c>
      <c r="G902" s="65"/>
    </row>
    <row r="903" spans="1:7" customHeight="1" ht="14.1">
      <c r="A903" s="87" t="s">
        <v>1200</v>
      </c>
      <c r="B903" s="88" t="s">
        <v>801</v>
      </c>
      <c r="C903" s="89" t="s">
        <v>175</v>
      </c>
      <c r="D903" s="90">
        <v>11.17</v>
      </c>
      <c r="E903" s="91">
        <f>Table05!E11</f>
        <v>277044</v>
      </c>
      <c r="F903" s="92">
        <f>D903*E903</f>
        <v>3094581.48</v>
      </c>
      <c r="G903" s="65"/>
    </row>
    <row r="904" spans="1:7" customHeight="1" ht="14.1">
      <c r="A904" s="87" t="s">
        <v>977</v>
      </c>
      <c r="B904" s="88" t="s">
        <v>1012</v>
      </c>
      <c r="C904" s="89"/>
      <c r="D904" s="90"/>
      <c r="E904" s="91"/>
      <c r="F904" s="92">
        <f>SUM(F905:F906)</f>
        <v>586016.96</v>
      </c>
      <c r="G904" s="65"/>
    </row>
    <row r="905" spans="1:7" customHeight="1" ht="14.1">
      <c r="A905" s="87" t="s">
        <v>1179</v>
      </c>
      <c r="B905" s="88" t="s">
        <v>880</v>
      </c>
      <c r="C905" s="89" t="s">
        <v>830</v>
      </c>
      <c r="D905" s="90">
        <v>1.12</v>
      </c>
      <c r="E905" s="91">
        <f>Table06!E32</f>
        <v>433696</v>
      </c>
      <c r="F905" s="92">
        <f>D905*E905</f>
        <v>485739.52</v>
      </c>
      <c r="G905" s="65"/>
    </row>
    <row r="906" spans="1:7" customHeight="1" ht="14.1">
      <c r="A906" s="87" t="s">
        <v>1215</v>
      </c>
      <c r="B906" s="88" t="s">
        <v>874</v>
      </c>
      <c r="C906" s="89" t="s">
        <v>830</v>
      </c>
      <c r="D906" s="90">
        <v>0.32</v>
      </c>
      <c r="E906" s="91">
        <f>Table06!E29</f>
        <v>313367</v>
      </c>
      <c r="F906" s="92">
        <f>D906*E906</f>
        <v>100277.44</v>
      </c>
      <c r="G906" s="65"/>
    </row>
    <row r="907" spans="1:7" customHeight="1" ht="14.1">
      <c r="A907" s="87" t="s">
        <v>977</v>
      </c>
      <c r="B907" s="88" t="s">
        <v>981</v>
      </c>
      <c r="C907" s="89"/>
      <c r="D907" s="90"/>
      <c r="E907" s="91"/>
      <c r="F907" s="92">
        <f>SUM(F906:F898)/2</f>
        <v>15628013.64</v>
      </c>
      <c r="G907" s="65"/>
    </row>
    <row r="908" spans="1:7" customHeight="1" ht="14.1">
      <c r="A908" s="87" t="s">
        <v>977</v>
      </c>
      <c r="B908" s="88" t="s">
        <v>982</v>
      </c>
      <c r="C908" s="89" t="s">
        <v>75</v>
      </c>
      <c r="D908" s="90" t="str">
        <f>hsTTK*100&amp;"%x(VL+NC+M)"</f>
        <v>2.5%x(VL+NC+M)</v>
      </c>
      <c r="E908" s="91"/>
      <c r="F908" s="92">
        <f>F907*hsTTK</f>
        <v>390700.341</v>
      </c>
      <c r="G908" s="65"/>
    </row>
    <row r="909" spans="1:7" customHeight="1" ht="14.1">
      <c r="A909" s="87" t="s">
        <v>977</v>
      </c>
      <c r="B909" s="88" t="s">
        <v>983</v>
      </c>
      <c r="C909" s="89" t="s">
        <v>62</v>
      </c>
      <c r="D909" s="90" t="s">
        <v>984</v>
      </c>
      <c r="E909" s="91"/>
      <c r="F909" s="92">
        <f>F908+F907</f>
        <v>16018713.981</v>
      </c>
      <c r="G909" s="65"/>
    </row>
    <row r="910" spans="1:7" customHeight="1" ht="14.1">
      <c r="A910" s="87" t="s">
        <v>977</v>
      </c>
      <c r="B910" s="88" t="s">
        <v>985</v>
      </c>
      <c r="C910" s="89" t="s">
        <v>77</v>
      </c>
      <c r="D910" s="90" t="str">
        <f>hsCPC*100&amp;"%xT"</f>
        <v>6.5%xT</v>
      </c>
      <c r="E910" s="91"/>
      <c r="F910" s="92">
        <f>F909*hsCPC</f>
        <v>1041216.408765</v>
      </c>
      <c r="G910" s="65"/>
    </row>
    <row r="911" spans="1:7" customHeight="1" ht="14.1">
      <c r="A911" s="87" t="s">
        <v>977</v>
      </c>
      <c r="B911" s="88" t="s">
        <v>986</v>
      </c>
      <c r="C911" s="89" t="s">
        <v>79</v>
      </c>
      <c r="D911" s="90" t="str">
        <f>hsTL*100&amp;"%x(T+C)"</f>
        <v>5.5%x(T+C)</v>
      </c>
      <c r="E911" s="91"/>
      <c r="F911" s="92">
        <f>hsTL*(F910+F909)</f>
        <v>938296.17143708</v>
      </c>
      <c r="G911" s="65"/>
    </row>
    <row r="912" spans="1:7" customHeight="1" ht="14.1">
      <c r="A912" s="87" t="s">
        <v>977</v>
      </c>
      <c r="B912" s="88" t="s">
        <v>987</v>
      </c>
      <c r="C912" s="89" t="s">
        <v>81</v>
      </c>
      <c r="D912" s="90" t="s">
        <v>82</v>
      </c>
      <c r="E912" s="91"/>
      <c r="F912" s="92">
        <f>(F911+F910+F909)</f>
        <v>17998226.561202</v>
      </c>
      <c r="G912" s="65"/>
    </row>
    <row r="913" spans="1:7" customHeight="1" ht="14.1">
      <c r="A913" s="87" t="s">
        <v>977</v>
      </c>
      <c r="B913" s="88" t="s">
        <v>988</v>
      </c>
      <c r="C913" s="89" t="s">
        <v>84</v>
      </c>
      <c r="D913" s="90" t="s">
        <v>85</v>
      </c>
      <c r="E913" s="91"/>
      <c r="F913" s="92">
        <f>F912*10/100</f>
        <v>1799822.6561202</v>
      </c>
      <c r="G913" s="65"/>
    </row>
    <row r="914" spans="1:7" customHeight="1" ht="14.1">
      <c r="A914" s="87" t="s">
        <v>977</v>
      </c>
      <c r="B914" s="88" t="s">
        <v>989</v>
      </c>
      <c r="C914" s="89" t="s">
        <v>990</v>
      </c>
      <c r="D914" s="90" t="str">
        <f>hsLT*100&amp;"%x(G+GTGT)"</f>
        <v>1%x(G+GTGT)</v>
      </c>
      <c r="E914" s="91"/>
      <c r="F914" s="92">
        <f>hsLT*(F913+F912)</f>
        <v>197980.49217322</v>
      </c>
      <c r="G914" s="65"/>
    </row>
    <row r="915" spans="1:7" customHeight="1" ht="14.1">
      <c r="A915" s="87" t="s">
        <v>977</v>
      </c>
      <c r="B915" s="88" t="s">
        <v>991</v>
      </c>
      <c r="C915" s="89" t="s">
        <v>89</v>
      </c>
      <c r="D915" s="90" t="s">
        <v>992</v>
      </c>
      <c r="E915" s="91"/>
      <c r="F915" s="92">
        <f>(F914+F913+F912)</f>
        <v>19996029.709496</v>
      </c>
      <c r="G915" s="65"/>
    </row>
    <row r="916" spans="1:7" customHeight="1" ht="14.1">
      <c r="A916" s="211" t="s">
        <v>1216</v>
      </c>
      <c r="B916" s="212"/>
      <c r="C916" s="213"/>
      <c r="D916" s="214"/>
      <c r="E916" s="215"/>
      <c r="F916" s="216"/>
      <c r="G916" s="65"/>
    </row>
    <row r="917" spans="1:7" customHeight="1" ht="14.1">
      <c r="A917" s="207" t="s">
        <v>272</v>
      </c>
      <c r="B917" s="208" t="s">
        <v>1217</v>
      </c>
      <c r="C917" s="60"/>
      <c r="D917" s="209"/>
      <c r="E917" s="38"/>
      <c r="F917" s="210"/>
      <c r="G917" s="65"/>
    </row>
    <row r="918" spans="1:7" customHeight="1" ht="14.1">
      <c r="A918" s="207" t="s">
        <v>1182</v>
      </c>
      <c r="B918" s="208" t="s">
        <v>1218</v>
      </c>
      <c r="C918" s="60"/>
      <c r="D918" s="209"/>
      <c r="E918" s="38"/>
      <c r="F918" s="210"/>
      <c r="G918" s="65"/>
    </row>
    <row r="919" spans="1:7" customHeight="1" ht="14.1">
      <c r="A919" s="93" t="s">
        <v>977</v>
      </c>
      <c r="B919" s="94" t="s">
        <v>1212</v>
      </c>
      <c r="C919" s="95"/>
      <c r="D919" s="96"/>
      <c r="E919" s="97"/>
      <c r="F919" s="98"/>
      <c r="G919" s="65"/>
    </row>
    <row r="920" spans="1:7" customHeight="1" ht="14.1">
      <c r="A920" s="87" t="s">
        <v>977</v>
      </c>
      <c r="B920" s="88" t="s">
        <v>1001</v>
      </c>
      <c r="C920" s="89"/>
      <c r="D920" s="90"/>
      <c r="E920" s="91"/>
      <c r="F920" s="92">
        <f>SUM(F921:F923)</f>
        <v>11947020.06</v>
      </c>
      <c r="G920" s="65"/>
    </row>
    <row r="921" spans="1:7" customHeight="1" ht="14.1">
      <c r="A921" s="87" t="s">
        <v>1213</v>
      </c>
      <c r="B921" s="88" t="s">
        <v>695</v>
      </c>
      <c r="C921" s="89" t="s">
        <v>479</v>
      </c>
      <c r="D921" s="90">
        <v>1020</v>
      </c>
      <c r="E921" s="91">
        <f>Table04!E112</f>
        <v>11425</v>
      </c>
      <c r="F921" s="92">
        <f>D921*E921</f>
        <v>11653500</v>
      </c>
      <c r="G921" s="65"/>
    </row>
    <row r="922" spans="1:7" customHeight="1" ht="14.1">
      <c r="A922" s="87" t="s">
        <v>1214</v>
      </c>
      <c r="B922" s="88" t="s">
        <v>566</v>
      </c>
      <c r="C922" s="89" t="s">
        <v>479</v>
      </c>
      <c r="D922" s="90">
        <v>14.28</v>
      </c>
      <c r="E922" s="91">
        <f>Table04!E50</f>
        <v>15000</v>
      </c>
      <c r="F922" s="92">
        <f>D922*E922</f>
        <v>214200</v>
      </c>
      <c r="G922" s="65"/>
    </row>
    <row r="923" spans="1:7" customHeight="1" ht="14.1">
      <c r="A923" s="87" t="s">
        <v>1174</v>
      </c>
      <c r="B923" s="88" t="s">
        <v>665</v>
      </c>
      <c r="C923" s="89" t="s">
        <v>479</v>
      </c>
      <c r="D923" s="90">
        <v>4.617</v>
      </c>
      <c r="E923" s="91">
        <f>Table04!E97</f>
        <v>17180</v>
      </c>
      <c r="F923" s="92">
        <f>D923*E923</f>
        <v>79320.06</v>
      </c>
      <c r="G923" s="65"/>
    </row>
    <row r="924" spans="1:7" customHeight="1" ht="14.1">
      <c r="A924" s="87" t="s">
        <v>977</v>
      </c>
      <c r="B924" s="88" t="s">
        <v>979</v>
      </c>
      <c r="C924" s="89"/>
      <c r="D924" s="90"/>
      <c r="E924" s="91"/>
      <c r="F924" s="92">
        <f>SUM(F925:F925)</f>
        <v>4053153.72</v>
      </c>
      <c r="G924" s="65"/>
    </row>
    <row r="925" spans="1:7" customHeight="1" ht="14.1">
      <c r="A925" s="87" t="s">
        <v>1200</v>
      </c>
      <c r="B925" s="88" t="s">
        <v>801</v>
      </c>
      <c r="C925" s="89" t="s">
        <v>175</v>
      </c>
      <c r="D925" s="90">
        <v>14.63</v>
      </c>
      <c r="E925" s="91">
        <f>Table05!E11</f>
        <v>277044</v>
      </c>
      <c r="F925" s="92">
        <f>D925*E925</f>
        <v>4053153.72</v>
      </c>
      <c r="G925" s="65"/>
    </row>
    <row r="926" spans="1:7" customHeight="1" ht="14.1">
      <c r="A926" s="87" t="s">
        <v>977</v>
      </c>
      <c r="B926" s="88" t="s">
        <v>1012</v>
      </c>
      <c r="C926" s="89"/>
      <c r="D926" s="90"/>
      <c r="E926" s="91"/>
      <c r="F926" s="92">
        <f>SUM(F927:F929)</f>
        <v>709934.948</v>
      </c>
      <c r="G926" s="65"/>
    </row>
    <row r="927" spans="1:7" customHeight="1" ht="14.1">
      <c r="A927" s="87" t="s">
        <v>1215</v>
      </c>
      <c r="B927" s="88" t="s">
        <v>874</v>
      </c>
      <c r="C927" s="89" t="s">
        <v>830</v>
      </c>
      <c r="D927" s="90">
        <v>0.32</v>
      </c>
      <c r="E927" s="91">
        <f>Table06!E29</f>
        <v>313367</v>
      </c>
      <c r="F927" s="92">
        <f>D927*E927</f>
        <v>100277.44</v>
      </c>
      <c r="G927" s="65"/>
    </row>
    <row r="928" spans="1:7" customHeight="1" ht="14.1">
      <c r="A928" s="87" t="s">
        <v>1179</v>
      </c>
      <c r="B928" s="88" t="s">
        <v>880</v>
      </c>
      <c r="C928" s="89" t="s">
        <v>830</v>
      </c>
      <c r="D928" s="90">
        <v>1.123</v>
      </c>
      <c r="E928" s="91">
        <f>Table06!E32</f>
        <v>433696</v>
      </c>
      <c r="F928" s="92">
        <f>D928*E928</f>
        <v>487040.608</v>
      </c>
      <c r="G928" s="65"/>
    </row>
    <row r="929" spans="1:7" customHeight="1" ht="14.1">
      <c r="A929" s="87" t="s">
        <v>1201</v>
      </c>
      <c r="B929" s="88" t="s">
        <v>834</v>
      </c>
      <c r="C929" s="89" t="s">
        <v>830</v>
      </c>
      <c r="D929" s="90">
        <v>0.05</v>
      </c>
      <c r="E929" s="91">
        <f>Table06!E9</f>
        <v>2452338</v>
      </c>
      <c r="F929" s="92">
        <f>D929*E929</f>
        <v>122616.9</v>
      </c>
      <c r="G929" s="65"/>
    </row>
    <row r="930" spans="1:7" customHeight="1" ht="14.1">
      <c r="A930" s="87" t="s">
        <v>977</v>
      </c>
      <c r="B930" s="88" t="s">
        <v>981</v>
      </c>
      <c r="C930" s="89"/>
      <c r="D930" s="90"/>
      <c r="E930" s="91"/>
      <c r="F930" s="92">
        <f>SUM(F929:F920)/2</f>
        <v>16710108.728</v>
      </c>
      <c r="G930" s="65"/>
    </row>
    <row r="931" spans="1:7" customHeight="1" ht="14.1">
      <c r="A931" s="87" t="s">
        <v>977</v>
      </c>
      <c r="B931" s="88" t="s">
        <v>982</v>
      </c>
      <c r="C931" s="89" t="s">
        <v>75</v>
      </c>
      <c r="D931" s="90" t="str">
        <f>hsTTK*100&amp;"%x(VL+NC+M)"</f>
        <v>2.5%x(VL+NC+M)</v>
      </c>
      <c r="E931" s="91"/>
      <c r="F931" s="92">
        <f>F930*hsTTK</f>
        <v>417752.7182</v>
      </c>
      <c r="G931" s="65"/>
    </row>
    <row r="932" spans="1:7" customHeight="1" ht="14.1">
      <c r="A932" s="87" t="s">
        <v>977</v>
      </c>
      <c r="B932" s="88" t="s">
        <v>983</v>
      </c>
      <c r="C932" s="89" t="s">
        <v>62</v>
      </c>
      <c r="D932" s="90" t="s">
        <v>984</v>
      </c>
      <c r="E932" s="91"/>
      <c r="F932" s="92">
        <f>F931+F930</f>
        <v>17127861.4462</v>
      </c>
      <c r="G932" s="65"/>
    </row>
    <row r="933" spans="1:7" customHeight="1" ht="14.1">
      <c r="A933" s="87" t="s">
        <v>977</v>
      </c>
      <c r="B933" s="88" t="s">
        <v>985</v>
      </c>
      <c r="C933" s="89" t="s">
        <v>77</v>
      </c>
      <c r="D933" s="90" t="str">
        <f>hsCPC*100&amp;"%xT"</f>
        <v>6.5%xT</v>
      </c>
      <c r="E933" s="91"/>
      <c r="F933" s="92">
        <f>F932*hsCPC</f>
        <v>1113310.994003</v>
      </c>
      <c r="G933" s="65"/>
    </row>
    <row r="934" spans="1:7" customHeight="1" ht="14.1">
      <c r="A934" s="87" t="s">
        <v>977</v>
      </c>
      <c r="B934" s="88" t="s">
        <v>986</v>
      </c>
      <c r="C934" s="89" t="s">
        <v>79</v>
      </c>
      <c r="D934" s="90" t="str">
        <f>hsTL*100&amp;"%x(T+C)"</f>
        <v>5.5%x(T+C)</v>
      </c>
      <c r="E934" s="91"/>
      <c r="F934" s="92">
        <f>hsTL*(F933+F932)</f>
        <v>1003264.4842112</v>
      </c>
      <c r="G934" s="65"/>
    </row>
    <row r="935" spans="1:7" customHeight="1" ht="14.1">
      <c r="A935" s="87" t="s">
        <v>977</v>
      </c>
      <c r="B935" s="88" t="s">
        <v>987</v>
      </c>
      <c r="C935" s="89" t="s">
        <v>81</v>
      </c>
      <c r="D935" s="90" t="s">
        <v>82</v>
      </c>
      <c r="E935" s="91"/>
      <c r="F935" s="92">
        <f>(F934+F933+F932)</f>
        <v>19244436.924414</v>
      </c>
      <c r="G935" s="65"/>
    </row>
    <row r="936" spans="1:7" customHeight="1" ht="14.1">
      <c r="A936" s="87" t="s">
        <v>977</v>
      </c>
      <c r="B936" s="88" t="s">
        <v>988</v>
      </c>
      <c r="C936" s="89" t="s">
        <v>84</v>
      </c>
      <c r="D936" s="90" t="s">
        <v>85</v>
      </c>
      <c r="E936" s="91"/>
      <c r="F936" s="92">
        <f>F935*10/100</f>
        <v>1924443.6924414</v>
      </c>
      <c r="G936" s="65"/>
    </row>
    <row r="937" spans="1:7" customHeight="1" ht="14.1">
      <c r="A937" s="87" t="s">
        <v>977</v>
      </c>
      <c r="B937" s="88" t="s">
        <v>989</v>
      </c>
      <c r="C937" s="89" t="s">
        <v>990</v>
      </c>
      <c r="D937" s="90" t="str">
        <f>hsLT*100&amp;"%x(G+GTGT)"</f>
        <v>1%x(G+GTGT)</v>
      </c>
      <c r="E937" s="91"/>
      <c r="F937" s="92">
        <f>hsLT*(F936+F935)</f>
        <v>211688.80616856</v>
      </c>
      <c r="G937" s="65"/>
    </row>
    <row r="938" spans="1:7" customHeight="1" ht="14.1">
      <c r="A938" s="87" t="s">
        <v>977</v>
      </c>
      <c r="B938" s="88" t="s">
        <v>991</v>
      </c>
      <c r="C938" s="89" t="s">
        <v>89</v>
      </c>
      <c r="D938" s="90" t="s">
        <v>992</v>
      </c>
      <c r="E938" s="91"/>
      <c r="F938" s="92">
        <f>(F937+F936+F935)</f>
        <v>21380569.423024</v>
      </c>
      <c r="G938" s="65"/>
    </row>
    <row r="939" spans="1:7" customHeight="1" ht="14.1">
      <c r="A939" s="211" t="s">
        <v>1219</v>
      </c>
      <c r="B939" s="212"/>
      <c r="C939" s="213"/>
      <c r="D939" s="214"/>
      <c r="E939" s="215"/>
      <c r="F939" s="216"/>
      <c r="G939" s="65"/>
    </row>
    <row r="940" spans="1:7" customHeight="1" ht="14.1">
      <c r="A940" s="207" t="s">
        <v>275</v>
      </c>
      <c r="B940" s="208" t="s">
        <v>1220</v>
      </c>
      <c r="C940" s="60"/>
      <c r="D940" s="209"/>
      <c r="E940" s="38"/>
      <c r="F940" s="210"/>
      <c r="G940" s="65"/>
    </row>
    <row r="941" spans="1:7" customHeight="1" ht="14.1">
      <c r="A941" s="207" t="s">
        <v>1182</v>
      </c>
      <c r="B941" s="208" t="s">
        <v>1221</v>
      </c>
      <c r="C941" s="60"/>
      <c r="D941" s="209"/>
      <c r="E941" s="38"/>
      <c r="F941" s="210"/>
      <c r="G941" s="65"/>
    </row>
    <row r="942" spans="1:7" customHeight="1" ht="14.1">
      <c r="A942" s="93" t="s">
        <v>977</v>
      </c>
      <c r="B942" s="94" t="s">
        <v>978</v>
      </c>
      <c r="C942" s="95"/>
      <c r="D942" s="96"/>
      <c r="E942" s="97"/>
      <c r="F942" s="98"/>
      <c r="G942" s="65"/>
    </row>
    <row r="943" spans="1:7" customHeight="1" ht="14.1">
      <c r="A943" s="87" t="s">
        <v>977</v>
      </c>
      <c r="B943" s="88" t="s">
        <v>1001</v>
      </c>
      <c r="C943" s="89"/>
      <c r="D943" s="90"/>
      <c r="E943" s="91"/>
      <c r="F943" s="92">
        <f>SUM(F944:F948)</f>
        <v>2295982.5</v>
      </c>
      <c r="G943" s="65"/>
    </row>
    <row r="944" spans="1:7" customHeight="1" ht="14.1">
      <c r="A944" s="87" t="s">
        <v>1222</v>
      </c>
      <c r="B944" s="88" t="s">
        <v>622</v>
      </c>
      <c r="C944" s="89" t="s">
        <v>125</v>
      </c>
      <c r="D944" s="90">
        <v>0.792</v>
      </c>
      <c r="E944" s="91">
        <f>Table04!E76</f>
        <v>1400000</v>
      </c>
      <c r="F944" s="92">
        <f>D944*E944</f>
        <v>1108800</v>
      </c>
      <c r="G944" s="65"/>
    </row>
    <row r="945" spans="1:7" customHeight="1" ht="14.1">
      <c r="A945" s="87" t="s">
        <v>1223</v>
      </c>
      <c r="B945" s="88" t="s">
        <v>628</v>
      </c>
      <c r="C945" s="89" t="s">
        <v>125</v>
      </c>
      <c r="D945" s="90">
        <v>0.112</v>
      </c>
      <c r="E945" s="91">
        <f>Table04!E79</f>
        <v>1400000</v>
      </c>
      <c r="F945" s="92">
        <f>D945*E945</f>
        <v>156800</v>
      </c>
      <c r="G945" s="65"/>
    </row>
    <row r="946" spans="1:7" customHeight="1" ht="14.1">
      <c r="A946" s="87" t="s">
        <v>1224</v>
      </c>
      <c r="B946" s="88" t="s">
        <v>616</v>
      </c>
      <c r="C946" s="89" t="s">
        <v>125</v>
      </c>
      <c r="D946" s="90">
        <v>0.668</v>
      </c>
      <c r="E946" s="91">
        <f>Table04!E73</f>
        <v>1400000</v>
      </c>
      <c r="F946" s="92">
        <f>D946*E946</f>
        <v>935200</v>
      </c>
      <c r="G946" s="65"/>
    </row>
    <row r="947" spans="1:7" customHeight="1" ht="14.1">
      <c r="A947" s="87" t="s">
        <v>1194</v>
      </c>
      <c r="B947" s="88" t="s">
        <v>746</v>
      </c>
      <c r="C947" s="89" t="s">
        <v>479</v>
      </c>
      <c r="D947" s="90">
        <v>8.05</v>
      </c>
      <c r="E947" s="91">
        <f>Table04!E138</f>
        <v>9000</v>
      </c>
      <c r="F947" s="92">
        <f>D947*E947</f>
        <v>72450</v>
      </c>
      <c r="G947" s="65"/>
    </row>
    <row r="948" spans="1:7" customHeight="1" ht="14.1">
      <c r="A948" s="87" t="s">
        <v>1008</v>
      </c>
      <c r="B948" s="88" t="s">
        <v>1009</v>
      </c>
      <c r="C948" s="89" t="s">
        <v>1010</v>
      </c>
      <c r="D948" s="90">
        <v>1</v>
      </c>
      <c r="E948" s="91">
        <f>SUM(F947:F944)/100</f>
        <v>22732.5</v>
      </c>
      <c r="F948" s="92">
        <f>D948*E948</f>
        <v>22732.5</v>
      </c>
      <c r="G948" s="65"/>
    </row>
    <row r="949" spans="1:7" customHeight="1" ht="14.1">
      <c r="A949" s="87" t="s">
        <v>977</v>
      </c>
      <c r="B949" s="88" t="s">
        <v>979</v>
      </c>
      <c r="C949" s="89"/>
      <c r="D949" s="90"/>
      <c r="E949" s="91"/>
      <c r="F949" s="92">
        <f>SUM(F950:F950)</f>
        <v>8519704.44</v>
      </c>
      <c r="G949" s="65"/>
    </row>
    <row r="950" spans="1:7" customHeight="1" ht="14.1">
      <c r="A950" s="87" t="s">
        <v>1053</v>
      </c>
      <c r="B950" s="88" t="s">
        <v>807</v>
      </c>
      <c r="C950" s="89" t="s">
        <v>175</v>
      </c>
      <c r="D950" s="90">
        <v>28.47</v>
      </c>
      <c r="E950" s="91">
        <f>Table05!E14</f>
        <v>299252</v>
      </c>
      <c r="F950" s="92">
        <f>D950*E950</f>
        <v>8519704.44</v>
      </c>
      <c r="G950" s="65"/>
    </row>
    <row r="951" spans="1:7" customHeight="1" ht="14.1">
      <c r="A951" s="87" t="s">
        <v>977</v>
      </c>
      <c r="B951" s="88" t="s">
        <v>981</v>
      </c>
      <c r="C951" s="89"/>
      <c r="D951" s="90"/>
      <c r="E951" s="91"/>
      <c r="F951" s="92">
        <f>SUM(F950:F943)/2</f>
        <v>10815686.94</v>
      </c>
      <c r="G951" s="65"/>
    </row>
    <row r="952" spans="1:7" customHeight="1" ht="14.1">
      <c r="A952" s="87" t="s">
        <v>977</v>
      </c>
      <c r="B952" s="88" t="s">
        <v>982</v>
      </c>
      <c r="C952" s="89" t="s">
        <v>75</v>
      </c>
      <c r="D952" s="90" t="str">
        <f>hsTTK*100&amp;"%x(VL+NC+M)"</f>
        <v>2.5%x(VL+NC+M)</v>
      </c>
      <c r="E952" s="91"/>
      <c r="F952" s="92">
        <f>F951*hsTTK</f>
        <v>270392.1735</v>
      </c>
      <c r="G952" s="65"/>
    </row>
    <row r="953" spans="1:7" customHeight="1" ht="14.1">
      <c r="A953" s="87" t="s">
        <v>977</v>
      </c>
      <c r="B953" s="88" t="s">
        <v>983</v>
      </c>
      <c r="C953" s="89" t="s">
        <v>62</v>
      </c>
      <c r="D953" s="90" t="s">
        <v>984</v>
      </c>
      <c r="E953" s="91"/>
      <c r="F953" s="92">
        <f>F952+F951</f>
        <v>11086079.1135</v>
      </c>
      <c r="G953" s="65"/>
    </row>
    <row r="954" spans="1:7" customHeight="1" ht="14.1">
      <c r="A954" s="87" t="s">
        <v>977</v>
      </c>
      <c r="B954" s="88" t="s">
        <v>985</v>
      </c>
      <c r="C954" s="89" t="s">
        <v>77</v>
      </c>
      <c r="D954" s="90" t="str">
        <f>hsCPC*100&amp;"%xT"</f>
        <v>6.5%xT</v>
      </c>
      <c r="E954" s="91"/>
      <c r="F954" s="92">
        <f>F953*hsCPC</f>
        <v>720595.1423775</v>
      </c>
      <c r="G954" s="65"/>
    </row>
    <row r="955" spans="1:7" customHeight="1" ht="14.1">
      <c r="A955" s="87" t="s">
        <v>977</v>
      </c>
      <c r="B955" s="88" t="s">
        <v>986</v>
      </c>
      <c r="C955" s="89" t="s">
        <v>79</v>
      </c>
      <c r="D955" s="90" t="str">
        <f>hsTL*100&amp;"%x(T+C)"</f>
        <v>5.5%x(T+C)</v>
      </c>
      <c r="E955" s="91"/>
      <c r="F955" s="92">
        <f>hsTL*(F954+F953)</f>
        <v>649367.08407326</v>
      </c>
      <c r="G955" s="65"/>
    </row>
    <row r="956" spans="1:7" customHeight="1" ht="14.1">
      <c r="A956" s="87" t="s">
        <v>977</v>
      </c>
      <c r="B956" s="88" t="s">
        <v>987</v>
      </c>
      <c r="C956" s="89" t="s">
        <v>81</v>
      </c>
      <c r="D956" s="90" t="s">
        <v>82</v>
      </c>
      <c r="E956" s="91"/>
      <c r="F956" s="92">
        <f>(F955+F954+F953)</f>
        <v>12456041.339951</v>
      </c>
      <c r="G956" s="65"/>
    </row>
    <row r="957" spans="1:7" customHeight="1" ht="14.1">
      <c r="A957" s="87" t="s">
        <v>977</v>
      </c>
      <c r="B957" s="88" t="s">
        <v>988</v>
      </c>
      <c r="C957" s="89" t="s">
        <v>84</v>
      </c>
      <c r="D957" s="90" t="s">
        <v>85</v>
      </c>
      <c r="E957" s="91"/>
      <c r="F957" s="92">
        <f>F956*10/100</f>
        <v>1245604.1339951</v>
      </c>
      <c r="G957" s="65"/>
    </row>
    <row r="958" spans="1:7" customHeight="1" ht="14.1">
      <c r="A958" s="87" t="s">
        <v>977</v>
      </c>
      <c r="B958" s="88" t="s">
        <v>989</v>
      </c>
      <c r="C958" s="89" t="s">
        <v>990</v>
      </c>
      <c r="D958" s="90" t="str">
        <f>hsLT*100&amp;"%x(G+GTGT)"</f>
        <v>1%x(G+GTGT)</v>
      </c>
      <c r="E958" s="91"/>
      <c r="F958" s="92">
        <f>hsLT*(F957+F956)</f>
        <v>137016.45473946</v>
      </c>
      <c r="G958" s="65"/>
    </row>
    <row r="959" spans="1:7" customHeight="1" ht="14.1">
      <c r="A959" s="87" t="s">
        <v>977</v>
      </c>
      <c r="B959" s="88" t="s">
        <v>991</v>
      </c>
      <c r="C959" s="89" t="s">
        <v>89</v>
      </c>
      <c r="D959" s="90" t="s">
        <v>992</v>
      </c>
      <c r="E959" s="91"/>
      <c r="F959" s="92">
        <f>(F958+F957+F956)</f>
        <v>13838661.928685</v>
      </c>
      <c r="G959" s="65"/>
    </row>
    <row r="960" spans="1:7" customHeight="1" ht="14.1">
      <c r="A960" s="211" t="s">
        <v>1225</v>
      </c>
      <c r="B960" s="212"/>
      <c r="C960" s="213"/>
      <c r="D960" s="214"/>
      <c r="E960" s="215"/>
      <c r="F960" s="216"/>
      <c r="G960" s="65"/>
    </row>
    <row r="961" spans="1:7" customHeight="1" ht="14.1">
      <c r="A961" s="207" t="s">
        <v>278</v>
      </c>
      <c r="B961" s="208" t="s">
        <v>1226</v>
      </c>
      <c r="C961" s="60"/>
      <c r="D961" s="209"/>
      <c r="E961" s="38"/>
      <c r="F961" s="210"/>
      <c r="G961" s="65"/>
    </row>
    <row r="962" spans="1:7" customHeight="1" ht="14.1">
      <c r="A962" s="207" t="s">
        <v>1182</v>
      </c>
      <c r="B962" s="208"/>
      <c r="C962" s="60"/>
      <c r="D962" s="209"/>
      <c r="E962" s="38"/>
      <c r="F962" s="210"/>
      <c r="G962" s="65"/>
    </row>
    <row r="963" spans="1:7" customHeight="1" ht="14.1">
      <c r="A963" s="93" t="s">
        <v>977</v>
      </c>
      <c r="B963" s="94" t="s">
        <v>1212</v>
      </c>
      <c r="C963" s="95"/>
      <c r="D963" s="96"/>
      <c r="E963" s="97"/>
      <c r="F963" s="98"/>
      <c r="G963" s="65"/>
    </row>
    <row r="964" spans="1:7" customHeight="1" ht="14.1">
      <c r="A964" s="87" t="s">
        <v>977</v>
      </c>
      <c r="B964" s="88" t="s">
        <v>1001</v>
      </c>
      <c r="C964" s="89"/>
      <c r="D964" s="90"/>
      <c r="E964" s="91"/>
      <c r="F964" s="92">
        <f>SUM(F965:F970)</f>
        <v>19276312.86</v>
      </c>
      <c r="G964" s="65"/>
    </row>
    <row r="965" spans="1:7" customHeight="1" ht="14.1">
      <c r="A965" s="87" t="s">
        <v>1227</v>
      </c>
      <c r="B965" s="88" t="s">
        <v>693</v>
      </c>
      <c r="C965" s="89" t="s">
        <v>479</v>
      </c>
      <c r="D965" s="90">
        <v>860</v>
      </c>
      <c r="E965" s="91">
        <f>Table04!E111</f>
        <v>15621</v>
      </c>
      <c r="F965" s="92">
        <f>D965*E965</f>
        <v>13434060</v>
      </c>
      <c r="G965" s="65"/>
    </row>
    <row r="966" spans="1:7" customHeight="1" ht="14.1">
      <c r="A966" s="87" t="s">
        <v>1228</v>
      </c>
      <c r="B966" s="88" t="s">
        <v>697</v>
      </c>
      <c r="C966" s="89" t="s">
        <v>479</v>
      </c>
      <c r="D966" s="90">
        <v>169</v>
      </c>
      <c r="E966" s="91">
        <f>Table04!E113</f>
        <v>16484</v>
      </c>
      <c r="F966" s="92">
        <f>D966*E966</f>
        <v>2785796</v>
      </c>
      <c r="G966" s="65"/>
    </row>
    <row r="967" spans="1:7" customHeight="1" ht="14.1">
      <c r="A967" s="87" t="s">
        <v>1175</v>
      </c>
      <c r="B967" s="88" t="s">
        <v>738</v>
      </c>
      <c r="C967" s="89" t="s">
        <v>476</v>
      </c>
      <c r="D967" s="90">
        <v>1.72</v>
      </c>
      <c r="E967" s="91">
        <f>Table04!E134</f>
        <v>996725</v>
      </c>
      <c r="F967" s="92">
        <f>D967*E967</f>
        <v>1714367</v>
      </c>
      <c r="G967" s="65"/>
    </row>
    <row r="968" spans="1:7" customHeight="1" ht="14.1">
      <c r="A968" s="87" t="s">
        <v>1176</v>
      </c>
      <c r="B968" s="88" t="s">
        <v>763</v>
      </c>
      <c r="C968" s="89" t="s">
        <v>479</v>
      </c>
      <c r="D968" s="90">
        <v>8.16</v>
      </c>
      <c r="E968" s="91">
        <f>Table04!E146</f>
        <v>8000</v>
      </c>
      <c r="F968" s="92">
        <f>D968*E968</f>
        <v>65280</v>
      </c>
      <c r="G968" s="65"/>
    </row>
    <row r="969" spans="1:7" customHeight="1" ht="14.1">
      <c r="A969" s="87" t="s">
        <v>1174</v>
      </c>
      <c r="B969" s="88" t="s">
        <v>665</v>
      </c>
      <c r="C969" s="89" t="s">
        <v>479</v>
      </c>
      <c r="D969" s="90">
        <v>20.89</v>
      </c>
      <c r="E969" s="91">
        <f>Table04!E97</f>
        <v>17180</v>
      </c>
      <c r="F969" s="92">
        <f>D969*E969</f>
        <v>358890.2</v>
      </c>
      <c r="G969" s="65"/>
    </row>
    <row r="970" spans="1:7" customHeight="1" ht="14.1">
      <c r="A970" s="87" t="s">
        <v>1008</v>
      </c>
      <c r="B970" s="88" t="s">
        <v>1009</v>
      </c>
      <c r="C970" s="89" t="s">
        <v>1010</v>
      </c>
      <c r="D970" s="90">
        <v>5</v>
      </c>
      <c r="E970" s="91">
        <f>SUM(F969:F965)/100</f>
        <v>183583.932</v>
      </c>
      <c r="F970" s="92">
        <f>D970*E970</f>
        <v>917919.66</v>
      </c>
      <c r="G970" s="65"/>
    </row>
    <row r="971" spans="1:7" customHeight="1" ht="14.1">
      <c r="A971" s="87" t="s">
        <v>977</v>
      </c>
      <c r="B971" s="88" t="s">
        <v>979</v>
      </c>
      <c r="C971" s="89"/>
      <c r="D971" s="90"/>
      <c r="E971" s="91"/>
      <c r="F971" s="92">
        <f>SUM(F972:F972)</f>
        <v>9746936.892</v>
      </c>
      <c r="G971" s="65"/>
    </row>
    <row r="972" spans="1:7" customHeight="1" ht="14.1">
      <c r="A972" s="87" t="s">
        <v>1053</v>
      </c>
      <c r="B972" s="88" t="s">
        <v>807</v>
      </c>
      <c r="C972" s="89" t="s">
        <v>175</v>
      </c>
      <c r="D972" s="90">
        <v>32.571</v>
      </c>
      <c r="E972" s="91">
        <f>Table05!E14</f>
        <v>299252</v>
      </c>
      <c r="F972" s="92">
        <f>D972*E972</f>
        <v>9746936.892</v>
      </c>
      <c r="G972" s="65"/>
    </row>
    <row r="973" spans="1:7" customHeight="1" ht="14.1">
      <c r="A973" s="87" t="s">
        <v>977</v>
      </c>
      <c r="B973" s="88" t="s">
        <v>1012</v>
      </c>
      <c r="C973" s="89"/>
      <c r="D973" s="90"/>
      <c r="E973" s="91"/>
      <c r="F973" s="92">
        <f>SUM(F974:F977)</f>
        <v>2722925.0035</v>
      </c>
      <c r="G973" s="65"/>
    </row>
    <row r="974" spans="1:7" customHeight="1" ht="14.1">
      <c r="A974" s="87" t="s">
        <v>1179</v>
      </c>
      <c r="B974" s="88" t="s">
        <v>880</v>
      </c>
      <c r="C974" s="89" t="s">
        <v>830</v>
      </c>
      <c r="D974" s="90">
        <v>3.47</v>
      </c>
      <c r="E974" s="91">
        <f>Table06!E32</f>
        <v>433696</v>
      </c>
      <c r="F974" s="92">
        <f>D974*E974</f>
        <v>1504925.12</v>
      </c>
      <c r="G974" s="65"/>
    </row>
    <row r="975" spans="1:7" customHeight="1" ht="14.1">
      <c r="A975" s="87" t="s">
        <v>1229</v>
      </c>
      <c r="B975" s="88" t="s">
        <v>896</v>
      </c>
      <c r="C975" s="89" t="s">
        <v>830</v>
      </c>
      <c r="D975" s="90">
        <v>0.43</v>
      </c>
      <c r="E975" s="91">
        <f>Table06!E40</f>
        <v>0</v>
      </c>
      <c r="F975" s="92">
        <f>D975*E975</f>
        <v>0</v>
      </c>
      <c r="G975" s="65"/>
    </row>
    <row r="976" spans="1:7" customHeight="1" ht="14.1">
      <c r="A976" s="87" t="s">
        <v>1189</v>
      </c>
      <c r="B976" s="88" t="s">
        <v>832</v>
      </c>
      <c r="C976" s="89" t="s">
        <v>830</v>
      </c>
      <c r="D976" s="90">
        <v>0.43</v>
      </c>
      <c r="E976" s="91">
        <f>Table06!E8</f>
        <v>2769861</v>
      </c>
      <c r="F976" s="92">
        <f>D976*E976</f>
        <v>1191040.23</v>
      </c>
      <c r="G976" s="65"/>
    </row>
    <row r="977" spans="1:7" customHeight="1" ht="14.1">
      <c r="A977" s="87" t="s">
        <v>1081</v>
      </c>
      <c r="B977" s="88" t="s">
        <v>1082</v>
      </c>
      <c r="C977" s="89" t="s">
        <v>1010</v>
      </c>
      <c r="D977" s="90">
        <v>1</v>
      </c>
      <c r="E977" s="91">
        <f>SUM(F976:F974)/100</f>
        <v>26959.6535</v>
      </c>
      <c r="F977" s="92">
        <f>D977*E977</f>
        <v>26959.6535</v>
      </c>
      <c r="G977" s="65"/>
    </row>
    <row r="978" spans="1:7" customHeight="1" ht="14.1">
      <c r="A978" s="87" t="s">
        <v>977</v>
      </c>
      <c r="B978" s="88" t="s">
        <v>981</v>
      </c>
      <c r="C978" s="89"/>
      <c r="D978" s="90"/>
      <c r="E978" s="91"/>
      <c r="F978" s="92">
        <f>SUM(F977:F964)/2</f>
        <v>31746174.7555</v>
      </c>
      <c r="G978" s="65"/>
    </row>
    <row r="979" spans="1:7" customHeight="1" ht="14.1">
      <c r="A979" s="87" t="s">
        <v>977</v>
      </c>
      <c r="B979" s="88" t="s">
        <v>982</v>
      </c>
      <c r="C979" s="89" t="s">
        <v>75</v>
      </c>
      <c r="D979" s="90" t="str">
        <f>hsTTK*100&amp;"%x(VL+NC+M)"</f>
        <v>2.5%x(VL+NC+M)</v>
      </c>
      <c r="E979" s="91"/>
      <c r="F979" s="92">
        <f>F978*hsTTK</f>
        <v>793654.3688875</v>
      </c>
      <c r="G979" s="65"/>
    </row>
    <row r="980" spans="1:7" customHeight="1" ht="14.1">
      <c r="A980" s="87" t="s">
        <v>977</v>
      </c>
      <c r="B980" s="88" t="s">
        <v>983</v>
      </c>
      <c r="C980" s="89" t="s">
        <v>62</v>
      </c>
      <c r="D980" s="90" t="s">
        <v>984</v>
      </c>
      <c r="E980" s="91"/>
      <c r="F980" s="92">
        <f>F979+F978</f>
        <v>32539829.124387</v>
      </c>
      <c r="G980" s="65"/>
    </row>
    <row r="981" spans="1:7" customHeight="1" ht="14.1">
      <c r="A981" s="87" t="s">
        <v>977</v>
      </c>
      <c r="B981" s="88" t="s">
        <v>985</v>
      </c>
      <c r="C981" s="89" t="s">
        <v>77</v>
      </c>
      <c r="D981" s="90" t="str">
        <f>hsCPC*100&amp;"%xT"</f>
        <v>6.5%xT</v>
      </c>
      <c r="E981" s="91"/>
      <c r="F981" s="92">
        <f>F980*hsCPC</f>
        <v>2115088.8930852</v>
      </c>
      <c r="G981" s="65"/>
    </row>
    <row r="982" spans="1:7" customHeight="1" ht="14.1">
      <c r="A982" s="87" t="s">
        <v>977</v>
      </c>
      <c r="B982" s="88" t="s">
        <v>986</v>
      </c>
      <c r="C982" s="89" t="s">
        <v>79</v>
      </c>
      <c r="D982" s="90" t="str">
        <f>hsTL*100&amp;"%x(T+C)"</f>
        <v>5.5%x(T+C)</v>
      </c>
      <c r="E982" s="91"/>
      <c r="F982" s="92">
        <f>hsTL*(F981+F980)</f>
        <v>1906020.490961</v>
      </c>
      <c r="G982" s="65"/>
    </row>
    <row r="983" spans="1:7" customHeight="1" ht="14.1">
      <c r="A983" s="87" t="s">
        <v>977</v>
      </c>
      <c r="B983" s="88" t="s">
        <v>987</v>
      </c>
      <c r="C983" s="89" t="s">
        <v>81</v>
      </c>
      <c r="D983" s="90" t="s">
        <v>82</v>
      </c>
      <c r="E983" s="91"/>
      <c r="F983" s="92">
        <f>(F982+F981+F980)</f>
        <v>36560938.508434</v>
      </c>
      <c r="G983" s="65"/>
    </row>
    <row r="984" spans="1:7" customHeight="1" ht="14.1">
      <c r="A984" s="87" t="s">
        <v>977</v>
      </c>
      <c r="B984" s="88" t="s">
        <v>988</v>
      </c>
      <c r="C984" s="89" t="s">
        <v>84</v>
      </c>
      <c r="D984" s="90" t="s">
        <v>85</v>
      </c>
      <c r="E984" s="91"/>
      <c r="F984" s="92">
        <f>F983*10/100</f>
        <v>3656093.8508434</v>
      </c>
      <c r="G984" s="65"/>
    </row>
    <row r="985" spans="1:7" customHeight="1" ht="14.1">
      <c r="A985" s="87" t="s">
        <v>977</v>
      </c>
      <c r="B985" s="88" t="s">
        <v>989</v>
      </c>
      <c r="C985" s="89" t="s">
        <v>990</v>
      </c>
      <c r="D985" s="90" t="str">
        <f>hsLT*100&amp;"%x(G+GTGT)"</f>
        <v>1%x(G+GTGT)</v>
      </c>
      <c r="E985" s="91"/>
      <c r="F985" s="92">
        <f>hsLT*(F984+F983)</f>
        <v>402170.32359277</v>
      </c>
      <c r="G985" s="65"/>
    </row>
    <row r="986" spans="1:7" customHeight="1" ht="14.1">
      <c r="A986" s="87" t="s">
        <v>977</v>
      </c>
      <c r="B986" s="88" t="s">
        <v>991</v>
      </c>
      <c r="C986" s="89" t="s">
        <v>89</v>
      </c>
      <c r="D986" s="90" t="s">
        <v>992</v>
      </c>
      <c r="E986" s="91"/>
      <c r="F986" s="92">
        <f>(F985+F984+F983)</f>
        <v>40619202.68287</v>
      </c>
      <c r="G986" s="65"/>
    </row>
    <row r="987" spans="1:7" customHeight="1" ht="14.1">
      <c r="A987" s="211" t="s">
        <v>1230</v>
      </c>
      <c r="B987" s="212"/>
      <c r="C987" s="213"/>
      <c r="D987" s="214"/>
      <c r="E987" s="215"/>
      <c r="F987" s="216"/>
      <c r="G987" s="65"/>
    </row>
    <row r="988" spans="1:7" customHeight="1" ht="14.1">
      <c r="A988" s="207" t="s">
        <v>281</v>
      </c>
      <c r="B988" s="208" t="s">
        <v>1231</v>
      </c>
      <c r="C988" s="60"/>
      <c r="D988" s="209"/>
      <c r="E988" s="38"/>
      <c r="F988" s="210"/>
      <c r="G988" s="65"/>
    </row>
    <row r="989" spans="1:7" customHeight="1" ht="14.1">
      <c r="A989" s="207" t="s">
        <v>1182</v>
      </c>
      <c r="B989" s="208"/>
      <c r="C989" s="60"/>
      <c r="D989" s="209"/>
      <c r="E989" s="38"/>
      <c r="F989" s="210"/>
      <c r="G989" s="65"/>
    </row>
    <row r="990" spans="1:7" customHeight="1" ht="14.1">
      <c r="A990" s="93" t="s">
        <v>977</v>
      </c>
      <c r="B990" s="94" t="s">
        <v>1212</v>
      </c>
      <c r="C990" s="95"/>
      <c r="D990" s="96"/>
      <c r="E990" s="97"/>
      <c r="F990" s="98"/>
      <c r="G990" s="65"/>
    </row>
    <row r="991" spans="1:7" customHeight="1" ht="14.1">
      <c r="A991" s="87" t="s">
        <v>977</v>
      </c>
      <c r="B991" s="88" t="s">
        <v>1001</v>
      </c>
      <c r="C991" s="89"/>
      <c r="D991" s="90"/>
      <c r="E991" s="91"/>
      <c r="F991" s="92">
        <f>SUM(F992:F997)</f>
        <v>19937838.5535</v>
      </c>
      <c r="G991" s="65"/>
    </row>
    <row r="992" spans="1:7" customHeight="1" ht="14.1">
      <c r="A992" s="87" t="s">
        <v>1227</v>
      </c>
      <c r="B992" s="88" t="s">
        <v>693</v>
      </c>
      <c r="C992" s="89" t="s">
        <v>479</v>
      </c>
      <c r="D992" s="90">
        <v>411.39</v>
      </c>
      <c r="E992" s="91">
        <f>Table04!E111</f>
        <v>15621</v>
      </c>
      <c r="F992" s="92">
        <f>D992*E992</f>
        <v>6426323.19</v>
      </c>
      <c r="G992" s="65"/>
    </row>
    <row r="993" spans="1:7" customHeight="1" ht="14.1">
      <c r="A993" s="87" t="s">
        <v>1228</v>
      </c>
      <c r="B993" s="88" t="s">
        <v>697</v>
      </c>
      <c r="C993" s="89" t="s">
        <v>479</v>
      </c>
      <c r="D993" s="90">
        <v>623.41</v>
      </c>
      <c r="E993" s="91">
        <f>Table04!E113</f>
        <v>16484</v>
      </c>
      <c r="F993" s="92">
        <f>D993*E993</f>
        <v>10276290.44</v>
      </c>
      <c r="G993" s="65"/>
    </row>
    <row r="994" spans="1:7" customHeight="1" ht="14.1">
      <c r="A994" s="87" t="s">
        <v>1175</v>
      </c>
      <c r="B994" s="88" t="s">
        <v>738</v>
      </c>
      <c r="C994" s="89" t="s">
        <v>476</v>
      </c>
      <c r="D994" s="90">
        <v>1.88</v>
      </c>
      <c r="E994" s="91">
        <f>Table04!E134</f>
        <v>996725</v>
      </c>
      <c r="F994" s="92">
        <f>D994*E994</f>
        <v>1873843</v>
      </c>
      <c r="G994" s="65"/>
    </row>
    <row r="995" spans="1:7" customHeight="1" ht="14.1">
      <c r="A995" s="87" t="s">
        <v>1232</v>
      </c>
      <c r="B995" s="88" t="s">
        <v>475</v>
      </c>
      <c r="C995" s="89" t="s">
        <v>476</v>
      </c>
      <c r="D995" s="90">
        <v>0.63</v>
      </c>
      <c r="E995" s="91">
        <f>Table04!E7</f>
        <v>360000</v>
      </c>
      <c r="F995" s="92">
        <f>D995*E995</f>
        <v>226800</v>
      </c>
      <c r="G995" s="65"/>
    </row>
    <row r="996" spans="1:7" customHeight="1" ht="14.1">
      <c r="A996" s="87" t="s">
        <v>1233</v>
      </c>
      <c r="B996" s="88" t="s">
        <v>499</v>
      </c>
      <c r="C996" s="89" t="s">
        <v>500</v>
      </c>
      <c r="D996" s="90">
        <v>19.54</v>
      </c>
      <c r="E996" s="91">
        <f>Table04!E18</f>
        <v>9476</v>
      </c>
      <c r="F996" s="92">
        <f>D996*E996</f>
        <v>185161.04</v>
      </c>
      <c r="G996" s="65"/>
    </row>
    <row r="997" spans="1:7" customHeight="1" ht="14.1">
      <c r="A997" s="87" t="s">
        <v>1008</v>
      </c>
      <c r="B997" s="88" t="s">
        <v>1009</v>
      </c>
      <c r="C997" s="89" t="s">
        <v>1010</v>
      </c>
      <c r="D997" s="90">
        <v>5</v>
      </c>
      <c r="E997" s="91">
        <f>SUM(F996:F992)/100</f>
        <v>189884.1767</v>
      </c>
      <c r="F997" s="92">
        <f>D997*E997</f>
        <v>949420.8835</v>
      </c>
      <c r="G997" s="65"/>
    </row>
    <row r="998" spans="1:7" customHeight="1" ht="14.1">
      <c r="A998" s="87" t="s">
        <v>977</v>
      </c>
      <c r="B998" s="88" t="s">
        <v>979</v>
      </c>
      <c r="C998" s="89"/>
      <c r="D998" s="90"/>
      <c r="E998" s="91"/>
      <c r="F998" s="92">
        <f>SUM(F999:F999)</f>
        <v>9512033.6</v>
      </c>
      <c r="G998" s="65"/>
    </row>
    <row r="999" spans="1:7" customHeight="1" ht="14.1">
      <c r="A999" s="87" t="s">
        <v>1234</v>
      </c>
      <c r="B999" s="88" t="s">
        <v>813</v>
      </c>
      <c r="C999" s="89" t="s">
        <v>175</v>
      </c>
      <c r="D999" s="90">
        <v>30.2</v>
      </c>
      <c r="E999" s="91">
        <f>Table05!E17</f>
        <v>314968</v>
      </c>
      <c r="F999" s="92">
        <f>D999*E999</f>
        <v>9512033.6</v>
      </c>
      <c r="G999" s="65"/>
    </row>
    <row r="1000" spans="1:7" customHeight="1" ht="14.1">
      <c r="A1000" s="87" t="s">
        <v>977</v>
      </c>
      <c r="B1000" s="88" t="s">
        <v>1012</v>
      </c>
      <c r="C1000" s="89"/>
      <c r="D1000" s="90"/>
      <c r="E1000" s="91"/>
      <c r="F1000" s="92">
        <f>SUM(F1001:F1004)</f>
        <v>3654984.5862</v>
      </c>
      <c r="G1000" s="65"/>
    </row>
    <row r="1001" spans="1:7" customHeight="1" ht="14.1">
      <c r="A1001" s="87" t="s">
        <v>1229</v>
      </c>
      <c r="B1001" s="88" t="s">
        <v>896</v>
      </c>
      <c r="C1001" s="89" t="s">
        <v>830</v>
      </c>
      <c r="D1001" s="90">
        <v>3.99</v>
      </c>
      <c r="E1001" s="91">
        <f>Table06!E40</f>
        <v>0</v>
      </c>
      <c r="F1001" s="92">
        <f>D1001*E1001</f>
        <v>0</v>
      </c>
      <c r="G1001" s="65"/>
    </row>
    <row r="1002" spans="1:7" customHeight="1" ht="14.1">
      <c r="A1002" s="87" t="s">
        <v>1235</v>
      </c>
      <c r="B1002" s="88" t="s">
        <v>904</v>
      </c>
      <c r="C1002" s="89" t="s">
        <v>830</v>
      </c>
      <c r="D1002" s="90">
        <v>2.76</v>
      </c>
      <c r="E1002" s="91">
        <f>Table06!E44</f>
        <v>1170658</v>
      </c>
      <c r="F1002" s="92">
        <f>D1002*E1002</f>
        <v>3231016.08</v>
      </c>
      <c r="G1002" s="65"/>
    </row>
    <row r="1003" spans="1:7" customHeight="1" ht="14.1">
      <c r="A1003" s="87" t="s">
        <v>1189</v>
      </c>
      <c r="B1003" s="88" t="s">
        <v>832</v>
      </c>
      <c r="C1003" s="89" t="s">
        <v>830</v>
      </c>
      <c r="D1003" s="90">
        <v>0.14</v>
      </c>
      <c r="E1003" s="91">
        <f>Table06!E8</f>
        <v>2769861</v>
      </c>
      <c r="F1003" s="92">
        <f>D1003*E1003</f>
        <v>387780.54</v>
      </c>
      <c r="G1003" s="65"/>
    </row>
    <row r="1004" spans="1:7" customHeight="1" ht="14.1">
      <c r="A1004" s="87" t="s">
        <v>1081</v>
      </c>
      <c r="B1004" s="88" t="s">
        <v>1082</v>
      </c>
      <c r="C1004" s="89" t="s">
        <v>1010</v>
      </c>
      <c r="D1004" s="90">
        <v>1</v>
      </c>
      <c r="E1004" s="91">
        <f>SUM(F1003:F1001)/100</f>
        <v>36187.9662</v>
      </c>
      <c r="F1004" s="92">
        <f>D1004*E1004</f>
        <v>36187.9662</v>
      </c>
      <c r="G1004" s="65"/>
    </row>
    <row r="1005" spans="1:7" customHeight="1" ht="14.1">
      <c r="A1005" s="87" t="s">
        <v>977</v>
      </c>
      <c r="B1005" s="88" t="s">
        <v>981</v>
      </c>
      <c r="C1005" s="89"/>
      <c r="D1005" s="90"/>
      <c r="E1005" s="91"/>
      <c r="F1005" s="92">
        <f>SUM(F1004:F991)/2</f>
        <v>33104856.7397</v>
      </c>
      <c r="G1005" s="65"/>
    </row>
    <row r="1006" spans="1:7" customHeight="1" ht="14.1">
      <c r="A1006" s="87" t="s">
        <v>977</v>
      </c>
      <c r="B1006" s="88" t="s">
        <v>982</v>
      </c>
      <c r="C1006" s="89" t="s">
        <v>75</v>
      </c>
      <c r="D1006" s="90" t="str">
        <f>hsTTK*100&amp;"%x(VL+NC+M)"</f>
        <v>2.5%x(VL+NC+M)</v>
      </c>
      <c r="E1006" s="91"/>
      <c r="F1006" s="92">
        <f>F1005*hsTTK</f>
        <v>827621.4184925</v>
      </c>
      <c r="G1006" s="65"/>
    </row>
    <row r="1007" spans="1:7" customHeight="1" ht="14.1">
      <c r="A1007" s="87" t="s">
        <v>977</v>
      </c>
      <c r="B1007" s="88" t="s">
        <v>983</v>
      </c>
      <c r="C1007" s="89" t="s">
        <v>62</v>
      </c>
      <c r="D1007" s="90" t="s">
        <v>984</v>
      </c>
      <c r="E1007" s="91"/>
      <c r="F1007" s="92">
        <f>F1006+F1005</f>
        <v>33932478.158193</v>
      </c>
      <c r="G1007" s="65"/>
    </row>
    <row r="1008" spans="1:7" customHeight="1" ht="14.1">
      <c r="A1008" s="87" t="s">
        <v>977</v>
      </c>
      <c r="B1008" s="88" t="s">
        <v>985</v>
      </c>
      <c r="C1008" s="89" t="s">
        <v>77</v>
      </c>
      <c r="D1008" s="90" t="str">
        <f>hsCPC*100&amp;"%xT"</f>
        <v>6.5%xT</v>
      </c>
      <c r="E1008" s="91"/>
      <c r="F1008" s="92">
        <f>F1007*hsCPC</f>
        <v>2205611.0802825</v>
      </c>
      <c r="G1008" s="65"/>
    </row>
    <row r="1009" spans="1:7" customHeight="1" ht="14.1">
      <c r="A1009" s="87" t="s">
        <v>977</v>
      </c>
      <c r="B1009" s="88" t="s">
        <v>986</v>
      </c>
      <c r="C1009" s="89" t="s">
        <v>79</v>
      </c>
      <c r="D1009" s="90" t="str">
        <f>hsTL*100&amp;"%x(T+C)"</f>
        <v>5.5%x(T+C)</v>
      </c>
      <c r="E1009" s="91"/>
      <c r="F1009" s="92">
        <f>hsTL*(F1008+F1007)</f>
        <v>1987594.9081161</v>
      </c>
      <c r="G1009" s="65"/>
    </row>
    <row r="1010" spans="1:7" customHeight="1" ht="14.1">
      <c r="A1010" s="87" t="s">
        <v>977</v>
      </c>
      <c r="B1010" s="88" t="s">
        <v>987</v>
      </c>
      <c r="C1010" s="89" t="s">
        <v>81</v>
      </c>
      <c r="D1010" s="90" t="s">
        <v>82</v>
      </c>
      <c r="E1010" s="91"/>
      <c r="F1010" s="92">
        <f>(F1009+F1008+F1007)</f>
        <v>38125684.146591</v>
      </c>
      <c r="G1010" s="65"/>
    </row>
    <row r="1011" spans="1:7" customHeight="1" ht="14.1">
      <c r="A1011" s="87" t="s">
        <v>977</v>
      </c>
      <c r="B1011" s="88" t="s">
        <v>988</v>
      </c>
      <c r="C1011" s="89" t="s">
        <v>84</v>
      </c>
      <c r="D1011" s="90" t="s">
        <v>85</v>
      </c>
      <c r="E1011" s="91"/>
      <c r="F1011" s="92">
        <f>F1010*10/100</f>
        <v>3812568.4146591</v>
      </c>
      <c r="G1011" s="65"/>
    </row>
    <row r="1012" spans="1:7" customHeight="1" ht="14.1">
      <c r="A1012" s="87" t="s">
        <v>977</v>
      </c>
      <c r="B1012" s="88" t="s">
        <v>989</v>
      </c>
      <c r="C1012" s="89" t="s">
        <v>990</v>
      </c>
      <c r="D1012" s="90" t="str">
        <f>hsLT*100&amp;"%x(G+GTGT)"</f>
        <v>1%x(G+GTGT)</v>
      </c>
      <c r="E1012" s="91"/>
      <c r="F1012" s="92">
        <f>hsLT*(F1011+F1010)</f>
        <v>419382.5256125</v>
      </c>
      <c r="G1012" s="65"/>
    </row>
    <row r="1013" spans="1:7" customHeight="1" ht="14.1">
      <c r="A1013" s="87" t="s">
        <v>977</v>
      </c>
      <c r="B1013" s="88" t="s">
        <v>991</v>
      </c>
      <c r="C1013" s="89" t="s">
        <v>89</v>
      </c>
      <c r="D1013" s="90" t="s">
        <v>992</v>
      </c>
      <c r="E1013" s="91"/>
      <c r="F1013" s="92">
        <f>(F1012+F1011+F1010)</f>
        <v>42357635.086863</v>
      </c>
      <c r="G1013" s="65"/>
    </row>
    <row r="1014" spans="1:7" customHeight="1" ht="14.1">
      <c r="A1014" s="211" t="s">
        <v>1236</v>
      </c>
      <c r="B1014" s="212"/>
      <c r="C1014" s="213"/>
      <c r="D1014" s="214"/>
      <c r="E1014" s="215"/>
      <c r="F1014" s="216"/>
      <c r="G1014" s="65"/>
    </row>
    <row r="1015" spans="1:7" customHeight="1" ht="14.1">
      <c r="A1015" s="207" t="s">
        <v>284</v>
      </c>
      <c r="B1015" s="208" t="s">
        <v>1237</v>
      </c>
      <c r="C1015" s="60"/>
      <c r="D1015" s="209"/>
      <c r="E1015" s="38"/>
      <c r="F1015" s="210"/>
      <c r="G1015" s="65"/>
    </row>
    <row r="1016" spans="1:7" customHeight="1" ht="14.1">
      <c r="A1016" s="207" t="s">
        <v>1182</v>
      </c>
      <c r="B1016" s="208"/>
      <c r="C1016" s="60"/>
      <c r="D1016" s="209"/>
      <c r="E1016" s="38"/>
      <c r="F1016" s="210"/>
      <c r="G1016" s="65"/>
    </row>
    <row r="1017" spans="1:7" customHeight="1" ht="14.1">
      <c r="A1017" s="93" t="s">
        <v>977</v>
      </c>
      <c r="B1017" s="94" t="s">
        <v>1212</v>
      </c>
      <c r="C1017" s="95"/>
      <c r="D1017" s="96"/>
      <c r="E1017" s="97"/>
      <c r="F1017" s="98"/>
      <c r="G1017" s="65"/>
    </row>
    <row r="1018" spans="1:7" customHeight="1" ht="14.1">
      <c r="A1018" s="87" t="s">
        <v>977</v>
      </c>
      <c r="B1018" s="88" t="s">
        <v>1001</v>
      </c>
      <c r="C1018" s="89"/>
      <c r="D1018" s="90"/>
      <c r="E1018" s="91"/>
      <c r="F1018" s="92">
        <f>SUM(F1019:F1022)</f>
        <v>19823537.5</v>
      </c>
      <c r="G1018" s="65"/>
    </row>
    <row r="1019" spans="1:7" customHeight="1" ht="14.1">
      <c r="A1019" s="87" t="s">
        <v>1228</v>
      </c>
      <c r="B1019" s="88" t="s">
        <v>697</v>
      </c>
      <c r="C1019" s="89" t="s">
        <v>479</v>
      </c>
      <c r="D1019" s="90">
        <v>1100</v>
      </c>
      <c r="E1019" s="91">
        <f>Table04!E113</f>
        <v>16484</v>
      </c>
      <c r="F1019" s="92">
        <f>D1019*E1019</f>
        <v>18132400</v>
      </c>
      <c r="G1019" s="65"/>
    </row>
    <row r="1020" spans="1:7" customHeight="1" ht="14.1">
      <c r="A1020" s="87" t="s">
        <v>1175</v>
      </c>
      <c r="B1020" s="88" t="s">
        <v>738</v>
      </c>
      <c r="C1020" s="89" t="s">
        <v>476</v>
      </c>
      <c r="D1020" s="90">
        <v>1.5</v>
      </c>
      <c r="E1020" s="91">
        <f>Table04!E134</f>
        <v>996725</v>
      </c>
      <c r="F1020" s="92">
        <f>D1020*E1020</f>
        <v>1495087.5</v>
      </c>
      <c r="G1020" s="65"/>
    </row>
    <row r="1021" spans="1:7" customHeight="1" ht="14.1">
      <c r="A1021" s="87" t="s">
        <v>1176</v>
      </c>
      <c r="B1021" s="88" t="s">
        <v>763</v>
      </c>
      <c r="C1021" s="89" t="s">
        <v>479</v>
      </c>
      <c r="D1021" s="90">
        <v>8.4</v>
      </c>
      <c r="E1021" s="91">
        <f>Table04!E146</f>
        <v>8000</v>
      </c>
      <c r="F1021" s="92">
        <f>D1021*E1021</f>
        <v>67200</v>
      </c>
      <c r="G1021" s="65"/>
    </row>
    <row r="1022" spans="1:7" customHeight="1" ht="14.1">
      <c r="A1022" s="87" t="s">
        <v>1174</v>
      </c>
      <c r="B1022" s="88" t="s">
        <v>665</v>
      </c>
      <c r="C1022" s="89" t="s">
        <v>479</v>
      </c>
      <c r="D1022" s="90">
        <v>7.5</v>
      </c>
      <c r="E1022" s="91">
        <f>Table04!E97</f>
        <v>17180</v>
      </c>
      <c r="F1022" s="92">
        <f>D1022*E1022</f>
        <v>128850</v>
      </c>
      <c r="G1022" s="65"/>
    </row>
    <row r="1023" spans="1:7" customHeight="1" ht="14.1">
      <c r="A1023" s="87" t="s">
        <v>977</v>
      </c>
      <c r="B1023" s="88" t="s">
        <v>979</v>
      </c>
      <c r="C1023" s="89"/>
      <c r="D1023" s="90"/>
      <c r="E1023" s="91"/>
      <c r="F1023" s="92">
        <f>SUM(F1024:F1024)</f>
        <v>9973584</v>
      </c>
      <c r="G1023" s="65"/>
    </row>
    <row r="1024" spans="1:7" customHeight="1" ht="14.1">
      <c r="A1024" s="87" t="s">
        <v>1200</v>
      </c>
      <c r="B1024" s="88" t="s">
        <v>801</v>
      </c>
      <c r="C1024" s="89" t="s">
        <v>175</v>
      </c>
      <c r="D1024" s="90">
        <v>36</v>
      </c>
      <c r="E1024" s="91">
        <f>Table05!E11</f>
        <v>277044</v>
      </c>
      <c r="F1024" s="92">
        <f>D1024*E1024</f>
        <v>9973584</v>
      </c>
      <c r="G1024" s="65"/>
    </row>
    <row r="1025" spans="1:7" customHeight="1" ht="14.1">
      <c r="A1025" s="87" t="s">
        <v>977</v>
      </c>
      <c r="B1025" s="88" t="s">
        <v>1012</v>
      </c>
      <c r="C1025" s="89"/>
      <c r="D1025" s="90"/>
      <c r="E1025" s="91"/>
      <c r="F1025" s="92">
        <f>SUM(F1026:F1027)</f>
        <v>923311.747</v>
      </c>
      <c r="G1025" s="65"/>
    </row>
    <row r="1026" spans="1:7" customHeight="1" ht="14.1">
      <c r="A1026" s="87" t="s">
        <v>1179</v>
      </c>
      <c r="B1026" s="88" t="s">
        <v>880</v>
      </c>
      <c r="C1026" s="89" t="s">
        <v>830</v>
      </c>
      <c r="D1026" s="90">
        <v>1.41</v>
      </c>
      <c r="E1026" s="91">
        <f>Table06!E32</f>
        <v>433696</v>
      </c>
      <c r="F1026" s="92">
        <f>D1026*E1026</f>
        <v>611511.36</v>
      </c>
      <c r="G1026" s="65"/>
    </row>
    <row r="1027" spans="1:7" customHeight="1" ht="14.1">
      <c r="A1027" s="87" t="s">
        <v>1238</v>
      </c>
      <c r="B1027" s="88" t="s">
        <v>952</v>
      </c>
      <c r="C1027" s="89" t="s">
        <v>830</v>
      </c>
      <c r="D1027" s="90">
        <v>1.013</v>
      </c>
      <c r="E1027" s="91">
        <f>Table06!E68</f>
        <v>307799</v>
      </c>
      <c r="F1027" s="92">
        <f>D1027*E1027</f>
        <v>311800.387</v>
      </c>
      <c r="G1027" s="65"/>
    </row>
    <row r="1028" spans="1:7" customHeight="1" ht="14.1">
      <c r="A1028" s="87" t="s">
        <v>977</v>
      </c>
      <c r="B1028" s="88" t="s">
        <v>981</v>
      </c>
      <c r="C1028" s="89"/>
      <c r="D1028" s="90"/>
      <c r="E1028" s="91"/>
      <c r="F1028" s="92">
        <f>SUM(F1027:F1018)/2</f>
        <v>30720433.247</v>
      </c>
      <c r="G1028" s="65"/>
    </row>
    <row r="1029" spans="1:7" customHeight="1" ht="14.1">
      <c r="A1029" s="87" t="s">
        <v>977</v>
      </c>
      <c r="B1029" s="88" t="s">
        <v>982</v>
      </c>
      <c r="C1029" s="89" t="s">
        <v>75</v>
      </c>
      <c r="D1029" s="90" t="str">
        <f>hsTTK*100&amp;"%x(VL+NC+M)"</f>
        <v>2.5%x(VL+NC+M)</v>
      </c>
      <c r="E1029" s="91"/>
      <c r="F1029" s="92">
        <f>F1028*hsTTK</f>
        <v>768010.831175</v>
      </c>
      <c r="G1029" s="65"/>
    </row>
    <row r="1030" spans="1:7" customHeight="1" ht="14.1">
      <c r="A1030" s="87" t="s">
        <v>977</v>
      </c>
      <c r="B1030" s="88" t="s">
        <v>983</v>
      </c>
      <c r="C1030" s="89" t="s">
        <v>62</v>
      </c>
      <c r="D1030" s="90" t="s">
        <v>984</v>
      </c>
      <c r="E1030" s="91"/>
      <c r="F1030" s="92">
        <f>F1029+F1028</f>
        <v>31488444.078175</v>
      </c>
      <c r="G1030" s="65"/>
    </row>
    <row r="1031" spans="1:7" customHeight="1" ht="14.1">
      <c r="A1031" s="87" t="s">
        <v>977</v>
      </c>
      <c r="B1031" s="88" t="s">
        <v>985</v>
      </c>
      <c r="C1031" s="89" t="s">
        <v>77</v>
      </c>
      <c r="D1031" s="90" t="str">
        <f>hsCPC*100&amp;"%xT"</f>
        <v>6.5%xT</v>
      </c>
      <c r="E1031" s="91"/>
      <c r="F1031" s="92">
        <f>F1030*hsCPC</f>
        <v>2046748.8650814</v>
      </c>
      <c r="G1031" s="65"/>
    </row>
    <row r="1032" spans="1:7" customHeight="1" ht="14.1">
      <c r="A1032" s="87" t="s">
        <v>977</v>
      </c>
      <c r="B1032" s="88" t="s">
        <v>986</v>
      </c>
      <c r="C1032" s="89" t="s">
        <v>79</v>
      </c>
      <c r="D1032" s="90" t="str">
        <f>hsTL*100&amp;"%x(T+C)"</f>
        <v>5.5%x(T+C)</v>
      </c>
      <c r="E1032" s="91"/>
      <c r="F1032" s="92">
        <f>hsTL*(F1031+F1030)</f>
        <v>1844435.6118791</v>
      </c>
      <c r="G1032" s="65"/>
    </row>
    <row r="1033" spans="1:7" customHeight="1" ht="14.1">
      <c r="A1033" s="87" t="s">
        <v>977</v>
      </c>
      <c r="B1033" s="88" t="s">
        <v>987</v>
      </c>
      <c r="C1033" s="89" t="s">
        <v>81</v>
      </c>
      <c r="D1033" s="90" t="s">
        <v>82</v>
      </c>
      <c r="E1033" s="91"/>
      <c r="F1033" s="92">
        <f>(F1032+F1031+F1030)</f>
        <v>35379628.555135</v>
      </c>
      <c r="G1033" s="65"/>
    </row>
    <row r="1034" spans="1:7" customHeight="1" ht="14.1">
      <c r="A1034" s="87" t="s">
        <v>977</v>
      </c>
      <c r="B1034" s="88" t="s">
        <v>988</v>
      </c>
      <c r="C1034" s="89" t="s">
        <v>84</v>
      </c>
      <c r="D1034" s="90" t="s">
        <v>85</v>
      </c>
      <c r="E1034" s="91"/>
      <c r="F1034" s="92">
        <f>F1033*10/100</f>
        <v>3537962.8555135</v>
      </c>
      <c r="G1034" s="65"/>
    </row>
    <row r="1035" spans="1:7" customHeight="1" ht="14.1">
      <c r="A1035" s="87" t="s">
        <v>977</v>
      </c>
      <c r="B1035" s="88" t="s">
        <v>989</v>
      </c>
      <c r="C1035" s="89" t="s">
        <v>990</v>
      </c>
      <c r="D1035" s="90" t="str">
        <f>hsLT*100&amp;"%x(G+GTGT)"</f>
        <v>1%x(G+GTGT)</v>
      </c>
      <c r="E1035" s="91"/>
      <c r="F1035" s="92">
        <f>hsLT*(F1034+F1033)</f>
        <v>389175.91410649</v>
      </c>
      <c r="G1035" s="65"/>
    </row>
    <row r="1036" spans="1:7" customHeight="1" ht="14.1">
      <c r="A1036" s="87" t="s">
        <v>977</v>
      </c>
      <c r="B1036" s="88" t="s">
        <v>991</v>
      </c>
      <c r="C1036" s="89" t="s">
        <v>89</v>
      </c>
      <c r="D1036" s="90" t="s">
        <v>992</v>
      </c>
      <c r="E1036" s="91"/>
      <c r="F1036" s="92">
        <f>(F1035+F1034+F1033)</f>
        <v>39306767.324756</v>
      </c>
      <c r="G1036" s="65"/>
    </row>
    <row r="1037" spans="1:7" customHeight="1" ht="14.1">
      <c r="A1037" s="211" t="s">
        <v>1239</v>
      </c>
      <c r="B1037" s="212"/>
      <c r="C1037" s="213"/>
      <c r="D1037" s="214"/>
      <c r="E1037" s="215"/>
      <c r="F1037" s="216"/>
      <c r="G1037" s="65"/>
    </row>
    <row r="1038" spans="1:7" customHeight="1" ht="14.1">
      <c r="A1038" s="207" t="s">
        <v>287</v>
      </c>
      <c r="B1038" s="208" t="s">
        <v>1240</v>
      </c>
      <c r="C1038" s="60"/>
      <c r="D1038" s="209"/>
      <c r="E1038" s="38"/>
      <c r="F1038" s="210"/>
      <c r="G1038" s="65"/>
    </row>
    <row r="1039" spans="1:7" customHeight="1" ht="14.1">
      <c r="A1039" s="207" t="s">
        <v>1182</v>
      </c>
      <c r="B1039" s="208"/>
      <c r="C1039" s="60"/>
      <c r="D1039" s="209"/>
      <c r="E1039" s="38"/>
      <c r="F1039" s="210"/>
      <c r="G1039" s="65"/>
    </row>
    <row r="1040" spans="1:7" customHeight="1" ht="14.1">
      <c r="A1040" s="93" t="s">
        <v>977</v>
      </c>
      <c r="B1040" s="94" t="s">
        <v>1212</v>
      </c>
      <c r="C1040" s="95"/>
      <c r="D1040" s="96"/>
      <c r="E1040" s="97"/>
      <c r="F1040" s="98"/>
      <c r="G1040" s="65"/>
    </row>
    <row r="1041" spans="1:7" customHeight="1" ht="14.1">
      <c r="A1041" s="87" t="s">
        <v>977</v>
      </c>
      <c r="B1041" s="88" t="s">
        <v>1001</v>
      </c>
      <c r="C1041" s="89"/>
      <c r="D1041" s="90"/>
      <c r="E1041" s="91"/>
      <c r="F1041" s="92">
        <f>SUM(F1042:F1046)</f>
        <v>14661740.625</v>
      </c>
      <c r="G1041" s="65"/>
    </row>
    <row r="1042" spans="1:7" customHeight="1" ht="14.1">
      <c r="A1042" s="87" t="s">
        <v>1241</v>
      </c>
      <c r="B1042" s="88" t="s">
        <v>699</v>
      </c>
      <c r="C1042" s="89" t="s">
        <v>479</v>
      </c>
      <c r="D1042" s="90">
        <v>1050</v>
      </c>
      <c r="E1042" s="91">
        <f>Table04!E114</f>
        <v>8180</v>
      </c>
      <c r="F1042" s="92">
        <f>D1042*E1042</f>
        <v>8589000</v>
      </c>
      <c r="G1042" s="65"/>
    </row>
    <row r="1043" spans="1:7" customHeight="1" ht="14.1">
      <c r="A1043" s="87" t="s">
        <v>1175</v>
      </c>
      <c r="B1043" s="88" t="s">
        <v>738</v>
      </c>
      <c r="C1043" s="89" t="s">
        <v>476</v>
      </c>
      <c r="D1043" s="90">
        <v>4.5</v>
      </c>
      <c r="E1043" s="91">
        <f>Table04!E134</f>
        <v>996725</v>
      </c>
      <c r="F1043" s="92">
        <f>D1043*E1043</f>
        <v>4485262.5</v>
      </c>
      <c r="G1043" s="65"/>
    </row>
    <row r="1044" spans="1:7" customHeight="1" ht="14.1">
      <c r="A1044" s="87" t="s">
        <v>1176</v>
      </c>
      <c r="B1044" s="88" t="s">
        <v>763</v>
      </c>
      <c r="C1044" s="89" t="s">
        <v>479</v>
      </c>
      <c r="D1044" s="90">
        <v>36</v>
      </c>
      <c r="E1044" s="91">
        <f>Table04!E146</f>
        <v>8000</v>
      </c>
      <c r="F1044" s="92">
        <f>D1044*E1044</f>
        <v>288000</v>
      </c>
      <c r="G1044" s="65"/>
    </row>
    <row r="1045" spans="1:7" customHeight="1" ht="14.1">
      <c r="A1045" s="87" t="s">
        <v>1174</v>
      </c>
      <c r="B1045" s="88" t="s">
        <v>665</v>
      </c>
      <c r="C1045" s="89" t="s">
        <v>479</v>
      </c>
      <c r="D1045" s="90">
        <v>35</v>
      </c>
      <c r="E1045" s="91">
        <f>Table04!E97</f>
        <v>17180</v>
      </c>
      <c r="F1045" s="92">
        <f>D1045*E1045</f>
        <v>601300</v>
      </c>
      <c r="G1045" s="65"/>
    </row>
    <row r="1046" spans="1:7" customHeight="1" ht="14.1">
      <c r="A1046" s="87" t="s">
        <v>1008</v>
      </c>
      <c r="B1046" s="88" t="s">
        <v>1009</v>
      </c>
      <c r="C1046" s="89" t="s">
        <v>1010</v>
      </c>
      <c r="D1046" s="90">
        <v>5</v>
      </c>
      <c r="E1046" s="91">
        <f>SUM(F1045:F1042)/100</f>
        <v>139635.625</v>
      </c>
      <c r="F1046" s="92">
        <f>D1046*E1046</f>
        <v>698178.125</v>
      </c>
      <c r="G1046" s="65"/>
    </row>
    <row r="1047" spans="1:7" customHeight="1" ht="14.1">
      <c r="A1047" s="87" t="s">
        <v>977</v>
      </c>
      <c r="B1047" s="88" t="s">
        <v>979</v>
      </c>
      <c r="C1047" s="89"/>
      <c r="D1047" s="90"/>
      <c r="E1047" s="91"/>
      <c r="F1047" s="92">
        <f>SUM(F1048:F1048)</f>
        <v>25735672</v>
      </c>
      <c r="G1047" s="65"/>
    </row>
    <row r="1048" spans="1:7" customHeight="1" ht="14.1">
      <c r="A1048" s="87" t="s">
        <v>1053</v>
      </c>
      <c r="B1048" s="88" t="s">
        <v>807</v>
      </c>
      <c r="C1048" s="89" t="s">
        <v>175</v>
      </c>
      <c r="D1048" s="90">
        <v>86</v>
      </c>
      <c r="E1048" s="91">
        <f>Table05!E14</f>
        <v>299252</v>
      </c>
      <c r="F1048" s="92">
        <f>D1048*E1048</f>
        <v>25735672</v>
      </c>
      <c r="G1048" s="65"/>
    </row>
    <row r="1049" spans="1:7" customHeight="1" ht="14.1">
      <c r="A1049" s="87" t="s">
        <v>977</v>
      </c>
      <c r="B1049" s="88" t="s">
        <v>1012</v>
      </c>
      <c r="C1049" s="89"/>
      <c r="D1049" s="90"/>
      <c r="E1049" s="91"/>
      <c r="F1049" s="92">
        <f>SUM(F1050:F1058)</f>
        <v>8992381.812</v>
      </c>
      <c r="G1049" s="65"/>
    </row>
    <row r="1050" spans="1:7" customHeight="1" ht="14.1">
      <c r="A1050" s="87" t="s">
        <v>1242</v>
      </c>
      <c r="B1050" s="88" t="s">
        <v>866</v>
      </c>
      <c r="C1050" s="89" t="s">
        <v>830</v>
      </c>
      <c r="D1050" s="90">
        <v>4.5</v>
      </c>
      <c r="E1050" s="91">
        <f>Table06!E25</f>
        <v>316908</v>
      </c>
      <c r="F1050" s="92">
        <f>D1050*E1050</f>
        <v>1426086</v>
      </c>
      <c r="G1050" s="65"/>
    </row>
    <row r="1051" spans="1:7" customHeight="1" ht="14.1">
      <c r="A1051" s="87" t="s">
        <v>1243</v>
      </c>
      <c r="B1051" s="88" t="s">
        <v>914</v>
      </c>
      <c r="C1051" s="89" t="s">
        <v>830</v>
      </c>
      <c r="D1051" s="90">
        <v>4</v>
      </c>
      <c r="E1051" s="91">
        <f>Table06!E49</f>
        <v>420025</v>
      </c>
      <c r="F1051" s="92">
        <f>D1051*E1051</f>
        <v>1680100</v>
      </c>
      <c r="G1051" s="65"/>
    </row>
    <row r="1052" spans="1:7" customHeight="1" ht="14.1">
      <c r="A1052" s="87" t="s">
        <v>1244</v>
      </c>
      <c r="B1052" s="88" t="s">
        <v>910</v>
      </c>
      <c r="C1052" s="89" t="s">
        <v>830</v>
      </c>
      <c r="D1052" s="90">
        <v>3.5</v>
      </c>
      <c r="E1052" s="91">
        <f>Table06!E47</f>
        <v>391553</v>
      </c>
      <c r="F1052" s="92">
        <f>D1052*E1052</f>
        <v>1370435.5</v>
      </c>
      <c r="G1052" s="65"/>
    </row>
    <row r="1053" spans="1:7" customHeight="1" ht="14.1">
      <c r="A1053" s="87" t="s">
        <v>1179</v>
      </c>
      <c r="B1053" s="88" t="s">
        <v>880</v>
      </c>
      <c r="C1053" s="89" t="s">
        <v>830</v>
      </c>
      <c r="D1053" s="90">
        <v>7</v>
      </c>
      <c r="E1053" s="91">
        <f>Table06!E32</f>
        <v>433696</v>
      </c>
      <c r="F1053" s="92">
        <f>D1053*E1053</f>
        <v>3035872</v>
      </c>
      <c r="G1053" s="65"/>
    </row>
    <row r="1054" spans="1:7" customHeight="1" ht="14.1">
      <c r="A1054" s="87" t="s">
        <v>1245</v>
      </c>
      <c r="B1054" s="88" t="s">
        <v>856</v>
      </c>
      <c r="C1054" s="89" t="s">
        <v>830</v>
      </c>
      <c r="D1054" s="90">
        <v>1.5</v>
      </c>
      <c r="E1054" s="91">
        <f>Table06!E20</f>
        <v>299001</v>
      </c>
      <c r="F1054" s="92">
        <f>D1054*E1054</f>
        <v>448501.5</v>
      </c>
      <c r="G1054" s="65"/>
    </row>
    <row r="1055" spans="1:7" customHeight="1" ht="14.1">
      <c r="A1055" s="87" t="s">
        <v>1246</v>
      </c>
      <c r="B1055" s="88" t="s">
        <v>870</v>
      </c>
      <c r="C1055" s="89" t="s">
        <v>830</v>
      </c>
      <c r="D1055" s="90">
        <v>1</v>
      </c>
      <c r="E1055" s="91">
        <f>Table06!E27</f>
        <v>364598</v>
      </c>
      <c r="F1055" s="92">
        <f>D1055*E1055</f>
        <v>364598</v>
      </c>
      <c r="G1055" s="65"/>
    </row>
    <row r="1056" spans="1:7" customHeight="1" ht="14.1">
      <c r="A1056" s="87" t="s">
        <v>1229</v>
      </c>
      <c r="B1056" s="88" t="s">
        <v>896</v>
      </c>
      <c r="C1056" s="89" t="s">
        <v>830</v>
      </c>
      <c r="D1056" s="90">
        <v>3</v>
      </c>
      <c r="E1056" s="91">
        <f>Table06!E40</f>
        <v>0</v>
      </c>
      <c r="F1056" s="92">
        <f>D1056*E1056</f>
        <v>0</v>
      </c>
      <c r="G1056" s="65"/>
    </row>
    <row r="1057" spans="1:7" customHeight="1" ht="14.1">
      <c r="A1057" s="87" t="s">
        <v>1201</v>
      </c>
      <c r="B1057" s="88" t="s">
        <v>834</v>
      </c>
      <c r="C1057" s="89" t="s">
        <v>830</v>
      </c>
      <c r="D1057" s="90">
        <v>0.2</v>
      </c>
      <c r="E1057" s="91">
        <f>Table06!E9</f>
        <v>2452338</v>
      </c>
      <c r="F1057" s="92">
        <f>D1057*E1057</f>
        <v>490467.6</v>
      </c>
      <c r="G1057" s="65"/>
    </row>
    <row r="1058" spans="1:7" customHeight="1" ht="14.1">
      <c r="A1058" s="87" t="s">
        <v>1081</v>
      </c>
      <c r="B1058" s="88" t="s">
        <v>1082</v>
      </c>
      <c r="C1058" s="89" t="s">
        <v>1010</v>
      </c>
      <c r="D1058" s="90">
        <v>2</v>
      </c>
      <c r="E1058" s="91">
        <f>SUM(F1057:F1050)/100</f>
        <v>88160.606</v>
      </c>
      <c r="F1058" s="92">
        <f>D1058*E1058</f>
        <v>176321.212</v>
      </c>
      <c r="G1058" s="65"/>
    </row>
    <row r="1059" spans="1:7" customHeight="1" ht="14.1">
      <c r="A1059" s="87" t="s">
        <v>977</v>
      </c>
      <c r="B1059" s="88" t="s">
        <v>981</v>
      </c>
      <c r="C1059" s="89"/>
      <c r="D1059" s="90"/>
      <c r="E1059" s="91"/>
      <c r="F1059" s="92">
        <f>SUM(F1058:F1041)/2</f>
        <v>49389794.437</v>
      </c>
      <c r="G1059" s="65"/>
    </row>
    <row r="1060" spans="1:7" customHeight="1" ht="14.1">
      <c r="A1060" s="87" t="s">
        <v>977</v>
      </c>
      <c r="B1060" s="88" t="s">
        <v>982</v>
      </c>
      <c r="C1060" s="89" t="s">
        <v>75</v>
      </c>
      <c r="D1060" s="90" t="str">
        <f>hsTTK*100&amp;"%x(VL+NC+M)"</f>
        <v>2.5%x(VL+NC+M)</v>
      </c>
      <c r="E1060" s="91"/>
      <c r="F1060" s="92">
        <f>F1059*hsTTK</f>
        <v>1234744.860925</v>
      </c>
      <c r="G1060" s="65"/>
    </row>
    <row r="1061" spans="1:7" customHeight="1" ht="14.1">
      <c r="A1061" s="87" t="s">
        <v>977</v>
      </c>
      <c r="B1061" s="88" t="s">
        <v>983</v>
      </c>
      <c r="C1061" s="89" t="s">
        <v>62</v>
      </c>
      <c r="D1061" s="90" t="s">
        <v>984</v>
      </c>
      <c r="E1061" s="91"/>
      <c r="F1061" s="92">
        <f>F1060+F1059</f>
        <v>50624539.297925</v>
      </c>
      <c r="G1061" s="65"/>
    </row>
    <row r="1062" spans="1:7" customHeight="1" ht="14.1">
      <c r="A1062" s="87" t="s">
        <v>977</v>
      </c>
      <c r="B1062" s="88" t="s">
        <v>985</v>
      </c>
      <c r="C1062" s="89" t="s">
        <v>77</v>
      </c>
      <c r="D1062" s="90" t="str">
        <f>hsCPC*100&amp;"%xT"</f>
        <v>6.5%xT</v>
      </c>
      <c r="E1062" s="91"/>
      <c r="F1062" s="92">
        <f>F1061*hsCPC</f>
        <v>3290595.0543651</v>
      </c>
      <c r="G1062" s="65"/>
    </row>
    <row r="1063" spans="1:7" customHeight="1" ht="14.1">
      <c r="A1063" s="87" t="s">
        <v>977</v>
      </c>
      <c r="B1063" s="88" t="s">
        <v>986</v>
      </c>
      <c r="C1063" s="89" t="s">
        <v>79</v>
      </c>
      <c r="D1063" s="90" t="str">
        <f>hsTL*100&amp;"%x(T+C)"</f>
        <v>5.5%x(T+C)</v>
      </c>
      <c r="E1063" s="91"/>
      <c r="F1063" s="92">
        <f>hsTL*(F1062+F1061)</f>
        <v>2965332.389376</v>
      </c>
      <c r="G1063" s="65"/>
    </row>
    <row r="1064" spans="1:7" customHeight="1" ht="14.1">
      <c r="A1064" s="87" t="s">
        <v>977</v>
      </c>
      <c r="B1064" s="88" t="s">
        <v>987</v>
      </c>
      <c r="C1064" s="89" t="s">
        <v>81</v>
      </c>
      <c r="D1064" s="90" t="s">
        <v>82</v>
      </c>
      <c r="E1064" s="91"/>
      <c r="F1064" s="92">
        <f>(F1063+F1062+F1061)</f>
        <v>56880466.741666</v>
      </c>
      <c r="G1064" s="65"/>
    </row>
    <row r="1065" spans="1:7" customHeight="1" ht="14.1">
      <c r="A1065" s="87" t="s">
        <v>977</v>
      </c>
      <c r="B1065" s="88" t="s">
        <v>988</v>
      </c>
      <c r="C1065" s="89" t="s">
        <v>84</v>
      </c>
      <c r="D1065" s="90" t="s">
        <v>85</v>
      </c>
      <c r="E1065" s="91"/>
      <c r="F1065" s="92">
        <f>F1064*10/100</f>
        <v>5688046.6741666</v>
      </c>
      <c r="G1065" s="65"/>
    </row>
    <row r="1066" spans="1:7" customHeight="1" ht="14.1">
      <c r="A1066" s="87" t="s">
        <v>977</v>
      </c>
      <c r="B1066" s="88" t="s">
        <v>989</v>
      </c>
      <c r="C1066" s="89" t="s">
        <v>990</v>
      </c>
      <c r="D1066" s="90" t="str">
        <f>hsLT*100&amp;"%x(G+GTGT)"</f>
        <v>1%x(G+GTGT)</v>
      </c>
      <c r="E1066" s="91"/>
      <c r="F1066" s="92">
        <f>hsLT*(F1065+F1064)</f>
        <v>625685.13415833</v>
      </c>
      <c r="G1066" s="65"/>
    </row>
    <row r="1067" spans="1:7" customHeight="1" ht="14.1">
      <c r="A1067" s="87" t="s">
        <v>977</v>
      </c>
      <c r="B1067" s="88" t="s">
        <v>991</v>
      </c>
      <c r="C1067" s="89" t="s">
        <v>89</v>
      </c>
      <c r="D1067" s="90" t="s">
        <v>992</v>
      </c>
      <c r="E1067" s="91"/>
      <c r="F1067" s="92">
        <f>(F1066+F1065+F1064)</f>
        <v>63194198.549991</v>
      </c>
      <c r="G1067" s="65"/>
    </row>
    <row r="1068" spans="1:7" customHeight="1" ht="14.1">
      <c r="A1068" s="211" t="s">
        <v>1247</v>
      </c>
      <c r="B1068" s="212"/>
      <c r="C1068" s="213"/>
      <c r="D1068" s="214"/>
      <c r="E1068" s="215"/>
      <c r="F1068" s="216"/>
      <c r="G1068" s="65"/>
    </row>
    <row r="1069" spans="1:7" customHeight="1" ht="14.1">
      <c r="A1069" s="207" t="s">
        <v>290</v>
      </c>
      <c r="B1069" s="208" t="s">
        <v>1248</v>
      </c>
      <c r="C1069" s="60"/>
      <c r="D1069" s="209"/>
      <c r="E1069" s="38"/>
      <c r="F1069" s="210"/>
      <c r="G1069" s="65"/>
    </row>
    <row r="1070" spans="1:7" customHeight="1" ht="14.1">
      <c r="A1070" s="207" t="s">
        <v>1182</v>
      </c>
      <c r="B1070" s="208"/>
      <c r="C1070" s="60"/>
      <c r="D1070" s="209"/>
      <c r="E1070" s="38"/>
      <c r="F1070" s="210"/>
      <c r="G1070" s="65"/>
    </row>
    <row r="1071" spans="1:7" customHeight="1" ht="14.1">
      <c r="A1071" s="93" t="s">
        <v>977</v>
      </c>
      <c r="B1071" s="94" t="s">
        <v>1212</v>
      </c>
      <c r="C1071" s="95"/>
      <c r="D1071" s="96"/>
      <c r="E1071" s="97"/>
      <c r="F1071" s="98"/>
      <c r="G1071" s="65"/>
    </row>
    <row r="1072" spans="1:7" customHeight="1" ht="14.1">
      <c r="A1072" s="87" t="s">
        <v>977</v>
      </c>
      <c r="B1072" s="88" t="s">
        <v>1001</v>
      </c>
      <c r="C1072" s="89"/>
      <c r="D1072" s="90"/>
      <c r="E1072" s="91"/>
      <c r="F1072" s="92">
        <f>SUM(F1073:F1076)</f>
        <v>17967577.5</v>
      </c>
      <c r="G1072" s="65"/>
    </row>
    <row r="1073" spans="1:7" customHeight="1" ht="14.1">
      <c r="A1073" s="87" t="s">
        <v>1228</v>
      </c>
      <c r="B1073" s="88" t="s">
        <v>697</v>
      </c>
      <c r="C1073" s="89" t="s">
        <v>479</v>
      </c>
      <c r="D1073" s="90">
        <v>1050</v>
      </c>
      <c r="E1073" s="91">
        <f>Table04!E113</f>
        <v>16484</v>
      </c>
      <c r="F1073" s="92">
        <f>D1073*E1073</f>
        <v>17308200</v>
      </c>
      <c r="G1073" s="65"/>
    </row>
    <row r="1074" spans="1:7" customHeight="1" ht="14.1">
      <c r="A1074" s="87" t="s">
        <v>1249</v>
      </c>
      <c r="B1074" s="88" t="s">
        <v>757</v>
      </c>
      <c r="C1074" s="89" t="s">
        <v>608</v>
      </c>
      <c r="D1074" s="90">
        <v>0.24</v>
      </c>
      <c r="E1074" s="91">
        <f>Table04!E143</f>
        <v>30000</v>
      </c>
      <c r="F1074" s="92">
        <f>D1074*E1074</f>
        <v>7200</v>
      </c>
      <c r="G1074" s="65"/>
    </row>
    <row r="1075" spans="1:7" customHeight="1" ht="14.1">
      <c r="A1075" s="87" t="s">
        <v>1174</v>
      </c>
      <c r="B1075" s="88" t="s">
        <v>665</v>
      </c>
      <c r="C1075" s="89" t="s">
        <v>479</v>
      </c>
      <c r="D1075" s="90">
        <v>7.5</v>
      </c>
      <c r="E1075" s="91">
        <f>Table04!E97</f>
        <v>17180</v>
      </c>
      <c r="F1075" s="92">
        <f>D1075*E1075</f>
        <v>128850</v>
      </c>
      <c r="G1075" s="65"/>
    </row>
    <row r="1076" spans="1:7" customHeight="1" ht="14.1">
      <c r="A1076" s="87" t="s">
        <v>1008</v>
      </c>
      <c r="B1076" s="88" t="s">
        <v>1009</v>
      </c>
      <c r="C1076" s="89" t="s">
        <v>1010</v>
      </c>
      <c r="D1076" s="90">
        <v>3</v>
      </c>
      <c r="E1076" s="91">
        <f>SUM(F1075:F1073)/100</f>
        <v>174442.5</v>
      </c>
      <c r="F1076" s="92">
        <f>D1076*E1076</f>
        <v>523327.5</v>
      </c>
      <c r="G1076" s="65"/>
    </row>
    <row r="1077" spans="1:7" customHeight="1" ht="14.1">
      <c r="A1077" s="87" t="s">
        <v>977</v>
      </c>
      <c r="B1077" s="88" t="s">
        <v>979</v>
      </c>
      <c r="C1077" s="89"/>
      <c r="D1077" s="90"/>
      <c r="E1077" s="91"/>
      <c r="F1077" s="92">
        <f>SUM(F1078:F1078)</f>
        <v>5369842.5</v>
      </c>
      <c r="G1077" s="65"/>
    </row>
    <row r="1078" spans="1:7" customHeight="1" ht="14.1">
      <c r="A1078" s="87" t="s">
        <v>1250</v>
      </c>
      <c r="B1078" s="88" t="s">
        <v>815</v>
      </c>
      <c r="C1078" s="89" t="s">
        <v>175</v>
      </c>
      <c r="D1078" s="90">
        <v>16.5</v>
      </c>
      <c r="E1078" s="91">
        <f>Table05!E18</f>
        <v>325445</v>
      </c>
      <c r="F1078" s="92">
        <f>D1078*E1078</f>
        <v>5369842.5</v>
      </c>
      <c r="G1078" s="65"/>
    </row>
    <row r="1079" spans="1:7" customHeight="1" ht="14.1">
      <c r="A1079" s="87" t="s">
        <v>977</v>
      </c>
      <c r="B1079" s="88" t="s">
        <v>1012</v>
      </c>
      <c r="C1079" s="89"/>
      <c r="D1079" s="90"/>
      <c r="E1079" s="91"/>
      <c r="F1079" s="92">
        <f>SUM(F1080:F1084)</f>
        <v>2116127.496</v>
      </c>
      <c r="G1079" s="65"/>
    </row>
    <row r="1080" spans="1:7" customHeight="1" ht="14.1">
      <c r="A1080" s="87" t="s">
        <v>1251</v>
      </c>
      <c r="B1080" s="88" t="s">
        <v>872</v>
      </c>
      <c r="C1080" s="89" t="s">
        <v>830</v>
      </c>
      <c r="D1080" s="90">
        <v>1.4</v>
      </c>
      <c r="E1080" s="91">
        <f>Table06!E28</f>
        <v>468599</v>
      </c>
      <c r="F1080" s="92">
        <f>D1080*E1080</f>
        <v>656038.6</v>
      </c>
      <c r="G1080" s="65"/>
    </row>
    <row r="1081" spans="1:7" customHeight="1" ht="14.1">
      <c r="A1081" s="87" t="s">
        <v>1252</v>
      </c>
      <c r="B1081" s="88" t="s">
        <v>900</v>
      </c>
      <c r="C1081" s="89" t="s">
        <v>830</v>
      </c>
      <c r="D1081" s="90">
        <v>1.4</v>
      </c>
      <c r="E1081" s="91">
        <f>Table06!E42</f>
        <v>0</v>
      </c>
      <c r="F1081" s="92">
        <f>D1081*E1081</f>
        <v>0</v>
      </c>
      <c r="G1081" s="65"/>
    </row>
    <row r="1082" spans="1:7" customHeight="1" ht="14.1">
      <c r="A1082" s="87" t="s">
        <v>1245</v>
      </c>
      <c r="B1082" s="88" t="s">
        <v>856</v>
      </c>
      <c r="C1082" s="89" t="s">
        <v>830</v>
      </c>
      <c r="D1082" s="90">
        <v>0.92</v>
      </c>
      <c r="E1082" s="91">
        <f>Table06!E20</f>
        <v>299001</v>
      </c>
      <c r="F1082" s="92">
        <f>D1082*E1082</f>
        <v>275080.92</v>
      </c>
      <c r="G1082" s="65"/>
    </row>
    <row r="1083" spans="1:7" customHeight="1" ht="14.1">
      <c r="A1083" s="87" t="s">
        <v>1179</v>
      </c>
      <c r="B1083" s="88" t="s">
        <v>880</v>
      </c>
      <c r="C1083" s="89" t="s">
        <v>830</v>
      </c>
      <c r="D1083" s="90">
        <v>2.5</v>
      </c>
      <c r="E1083" s="91">
        <f>Table06!E32</f>
        <v>433696</v>
      </c>
      <c r="F1083" s="92">
        <f>D1083*E1083</f>
        <v>1084240</v>
      </c>
      <c r="G1083" s="65"/>
    </row>
    <row r="1084" spans="1:7" customHeight="1" ht="14.1">
      <c r="A1084" s="87" t="s">
        <v>1081</v>
      </c>
      <c r="B1084" s="88" t="s">
        <v>1082</v>
      </c>
      <c r="C1084" s="89" t="s">
        <v>1010</v>
      </c>
      <c r="D1084" s="90">
        <v>5</v>
      </c>
      <c r="E1084" s="91">
        <f>SUM(F1083:F1080)/100</f>
        <v>20153.5952</v>
      </c>
      <c r="F1084" s="92">
        <f>D1084*E1084</f>
        <v>100767.976</v>
      </c>
      <c r="G1084" s="65"/>
    </row>
    <row r="1085" spans="1:7" customHeight="1" ht="14.1">
      <c r="A1085" s="87" t="s">
        <v>977</v>
      </c>
      <c r="B1085" s="88" t="s">
        <v>981</v>
      </c>
      <c r="C1085" s="89"/>
      <c r="D1085" s="90"/>
      <c r="E1085" s="91"/>
      <c r="F1085" s="92">
        <f>SUM(F1084:F1072)/2</f>
        <v>25453547.496</v>
      </c>
      <c r="G1085" s="65"/>
    </row>
    <row r="1086" spans="1:7" customHeight="1" ht="14.1">
      <c r="A1086" s="87" t="s">
        <v>977</v>
      </c>
      <c r="B1086" s="88" t="s">
        <v>982</v>
      </c>
      <c r="C1086" s="89" t="s">
        <v>75</v>
      </c>
      <c r="D1086" s="90" t="str">
        <f>hsTTK*100&amp;"%x(VL+NC+M)"</f>
        <v>2.5%x(VL+NC+M)</v>
      </c>
      <c r="E1086" s="91"/>
      <c r="F1086" s="92">
        <f>F1085*hsTTK</f>
        <v>636338.6874</v>
      </c>
      <c r="G1086" s="65"/>
    </row>
    <row r="1087" spans="1:7" customHeight="1" ht="14.1">
      <c r="A1087" s="87" t="s">
        <v>977</v>
      </c>
      <c r="B1087" s="88" t="s">
        <v>983</v>
      </c>
      <c r="C1087" s="89" t="s">
        <v>62</v>
      </c>
      <c r="D1087" s="90" t="s">
        <v>984</v>
      </c>
      <c r="E1087" s="91"/>
      <c r="F1087" s="92">
        <f>F1086+F1085</f>
        <v>26089886.1834</v>
      </c>
      <c r="G1087" s="65"/>
    </row>
    <row r="1088" spans="1:7" customHeight="1" ht="14.1">
      <c r="A1088" s="87" t="s">
        <v>977</v>
      </c>
      <c r="B1088" s="88" t="s">
        <v>985</v>
      </c>
      <c r="C1088" s="89" t="s">
        <v>77</v>
      </c>
      <c r="D1088" s="90" t="str">
        <f>hsCPC*100&amp;"%xT"</f>
        <v>6.5%xT</v>
      </c>
      <c r="E1088" s="91"/>
      <c r="F1088" s="92">
        <f>F1087*hsCPC</f>
        <v>1695842.601921</v>
      </c>
      <c r="G1088" s="65"/>
    </row>
    <row r="1089" spans="1:7" customHeight="1" ht="14.1">
      <c r="A1089" s="87" t="s">
        <v>977</v>
      </c>
      <c r="B1089" s="88" t="s">
        <v>986</v>
      </c>
      <c r="C1089" s="89" t="s">
        <v>79</v>
      </c>
      <c r="D1089" s="90" t="str">
        <f>hsTL*100&amp;"%x(T+C)"</f>
        <v>5.5%x(T+C)</v>
      </c>
      <c r="E1089" s="91"/>
      <c r="F1089" s="92">
        <f>hsTL*(F1088+F1087)</f>
        <v>1528215.0831927</v>
      </c>
      <c r="G1089" s="65"/>
    </row>
    <row r="1090" spans="1:7" customHeight="1" ht="14.1">
      <c r="A1090" s="87" t="s">
        <v>977</v>
      </c>
      <c r="B1090" s="88" t="s">
        <v>987</v>
      </c>
      <c r="C1090" s="89" t="s">
        <v>81</v>
      </c>
      <c r="D1090" s="90" t="s">
        <v>82</v>
      </c>
      <c r="E1090" s="91"/>
      <c r="F1090" s="92">
        <f>(F1089+F1088+F1087)</f>
        <v>29313943.868514</v>
      </c>
      <c r="G1090" s="65"/>
    </row>
    <row r="1091" spans="1:7" customHeight="1" ht="14.1">
      <c r="A1091" s="87" t="s">
        <v>977</v>
      </c>
      <c r="B1091" s="88" t="s">
        <v>988</v>
      </c>
      <c r="C1091" s="89" t="s">
        <v>84</v>
      </c>
      <c r="D1091" s="90" t="s">
        <v>85</v>
      </c>
      <c r="E1091" s="91"/>
      <c r="F1091" s="92">
        <f>F1090*10/100</f>
        <v>2931394.3868514</v>
      </c>
      <c r="G1091" s="65"/>
    </row>
    <row r="1092" spans="1:7" customHeight="1" ht="14.1">
      <c r="A1092" s="87" t="s">
        <v>977</v>
      </c>
      <c r="B1092" s="88" t="s">
        <v>989</v>
      </c>
      <c r="C1092" s="89" t="s">
        <v>990</v>
      </c>
      <c r="D1092" s="90" t="str">
        <f>hsLT*100&amp;"%x(G+GTGT)"</f>
        <v>1%x(G+GTGT)</v>
      </c>
      <c r="E1092" s="91"/>
      <c r="F1092" s="92">
        <f>hsLT*(F1091+F1090)</f>
        <v>322453.38255365</v>
      </c>
      <c r="G1092" s="65"/>
    </row>
    <row r="1093" spans="1:7" customHeight="1" ht="14.1">
      <c r="A1093" s="87" t="s">
        <v>977</v>
      </c>
      <c r="B1093" s="88" t="s">
        <v>991</v>
      </c>
      <c r="C1093" s="89" t="s">
        <v>89</v>
      </c>
      <c r="D1093" s="90" t="s">
        <v>992</v>
      </c>
      <c r="E1093" s="91"/>
      <c r="F1093" s="92">
        <f>(F1092+F1091+F1090)</f>
        <v>32567791.637919</v>
      </c>
      <c r="G1093" s="65"/>
    </row>
    <row r="1094" spans="1:7" customHeight="1" ht="14.1">
      <c r="A1094" s="211" t="s">
        <v>1253</v>
      </c>
      <c r="B1094" s="212"/>
      <c r="C1094" s="213"/>
      <c r="D1094" s="214"/>
      <c r="E1094" s="215"/>
      <c r="F1094" s="216"/>
      <c r="G1094" s="65"/>
    </row>
    <row r="1095" spans="1:7" customHeight="1" ht="14.1">
      <c r="A1095" s="207" t="s">
        <v>293</v>
      </c>
      <c r="B1095" s="208" t="s">
        <v>1254</v>
      </c>
      <c r="C1095" s="60"/>
      <c r="D1095" s="209"/>
      <c r="E1095" s="38"/>
      <c r="F1095" s="210"/>
      <c r="G1095" s="65"/>
    </row>
    <row r="1096" spans="1:7" customHeight="1" ht="14.1">
      <c r="A1096" s="207" t="s">
        <v>1182</v>
      </c>
      <c r="B1096" s="208"/>
      <c r="C1096" s="60"/>
      <c r="D1096" s="209"/>
      <c r="E1096" s="38"/>
      <c r="F1096" s="210"/>
      <c r="G1096" s="65"/>
    </row>
    <row r="1097" spans="1:7" customHeight="1" ht="14.1">
      <c r="A1097" s="93" t="s">
        <v>977</v>
      </c>
      <c r="B1097" s="94" t="s">
        <v>1212</v>
      </c>
      <c r="C1097" s="95"/>
      <c r="D1097" s="96"/>
      <c r="E1097" s="97"/>
      <c r="F1097" s="98"/>
      <c r="G1097" s="65"/>
    </row>
    <row r="1098" spans="1:7" customHeight="1" ht="14.1">
      <c r="A1098" s="87" t="s">
        <v>977</v>
      </c>
      <c r="B1098" s="88" t="s">
        <v>1001</v>
      </c>
      <c r="C1098" s="89"/>
      <c r="D1098" s="90"/>
      <c r="E1098" s="91"/>
      <c r="F1098" s="92">
        <f>SUM(F1099:F1102)</f>
        <v>988011.3075</v>
      </c>
      <c r="G1098" s="65"/>
    </row>
    <row r="1099" spans="1:7" customHeight="1" ht="14.1">
      <c r="A1099" s="87" t="s">
        <v>1255</v>
      </c>
      <c r="B1099" s="88" t="s">
        <v>493</v>
      </c>
      <c r="C1099" s="89" t="s">
        <v>186</v>
      </c>
      <c r="D1099" s="90">
        <v>160</v>
      </c>
      <c r="E1099" s="91">
        <f>Table04!E15</f>
        <v>4900</v>
      </c>
      <c r="F1099" s="92">
        <f>D1099*E1099</f>
        <v>784000</v>
      </c>
      <c r="G1099" s="65"/>
    </row>
    <row r="1100" spans="1:7" customHeight="1" ht="14.1">
      <c r="A1100" s="87" t="s">
        <v>1174</v>
      </c>
      <c r="B1100" s="88" t="s">
        <v>665</v>
      </c>
      <c r="C1100" s="89" t="s">
        <v>479</v>
      </c>
      <c r="D1100" s="90">
        <v>9</v>
      </c>
      <c r="E1100" s="91">
        <f>Table04!E97</f>
        <v>17180</v>
      </c>
      <c r="F1100" s="92">
        <f>D1100*E1100</f>
        <v>154620</v>
      </c>
      <c r="G1100" s="65"/>
    </row>
    <row r="1101" spans="1:7" customHeight="1" ht="14.1">
      <c r="A1101" s="87" t="s">
        <v>1227</v>
      </c>
      <c r="B1101" s="88" t="s">
        <v>693</v>
      </c>
      <c r="C1101" s="89" t="s">
        <v>479</v>
      </c>
      <c r="D1101" s="90">
        <v>0.15</v>
      </c>
      <c r="E1101" s="91">
        <f>Table04!E111</f>
        <v>15621</v>
      </c>
      <c r="F1101" s="92">
        <f>D1101*E1101</f>
        <v>2343.15</v>
      </c>
      <c r="G1101" s="65"/>
    </row>
    <row r="1102" spans="1:7" customHeight="1" ht="14.1">
      <c r="A1102" s="87" t="s">
        <v>1008</v>
      </c>
      <c r="B1102" s="88" t="s">
        <v>1009</v>
      </c>
      <c r="C1102" s="89" t="s">
        <v>1010</v>
      </c>
      <c r="D1102" s="90">
        <v>5</v>
      </c>
      <c r="E1102" s="91">
        <f>SUM(F1101:F1099)/100</f>
        <v>9409.6315</v>
      </c>
      <c r="F1102" s="92">
        <f>D1102*E1102</f>
        <v>47048.1575</v>
      </c>
      <c r="G1102" s="65"/>
    </row>
    <row r="1103" spans="1:7" customHeight="1" ht="14.1">
      <c r="A1103" s="87" t="s">
        <v>977</v>
      </c>
      <c r="B1103" s="88" t="s">
        <v>979</v>
      </c>
      <c r="C1103" s="89"/>
      <c r="D1103" s="90"/>
      <c r="E1103" s="91"/>
      <c r="F1103" s="92">
        <f>SUM(F1104:F1104)</f>
        <v>662135.16</v>
      </c>
      <c r="G1103" s="65"/>
    </row>
    <row r="1104" spans="1:7" customHeight="1" ht="14.1">
      <c r="A1104" s="87" t="s">
        <v>1200</v>
      </c>
      <c r="B1104" s="88" t="s">
        <v>801</v>
      </c>
      <c r="C1104" s="89" t="s">
        <v>175</v>
      </c>
      <c r="D1104" s="90">
        <v>2.39</v>
      </c>
      <c r="E1104" s="91">
        <f>Table05!E11</f>
        <v>277044</v>
      </c>
      <c r="F1104" s="92">
        <f>D1104*E1104</f>
        <v>662135.16</v>
      </c>
      <c r="G1104" s="65"/>
    </row>
    <row r="1105" spans="1:7" customHeight="1" ht="14.1">
      <c r="A1105" s="87" t="s">
        <v>977</v>
      </c>
      <c r="B1105" s="88" t="s">
        <v>1012</v>
      </c>
      <c r="C1105" s="89"/>
      <c r="D1105" s="90"/>
      <c r="E1105" s="91"/>
      <c r="F1105" s="92">
        <f>SUM(F1106:F1107)</f>
        <v>2237301.018</v>
      </c>
      <c r="G1105" s="65"/>
    </row>
    <row r="1106" spans="1:7" customHeight="1" ht="14.1">
      <c r="A1106" s="87" t="s">
        <v>1189</v>
      </c>
      <c r="B1106" s="88" t="s">
        <v>832</v>
      </c>
      <c r="C1106" s="89" t="s">
        <v>830</v>
      </c>
      <c r="D1106" s="90">
        <v>0.338</v>
      </c>
      <c r="E1106" s="91">
        <f>Table06!E8</f>
        <v>2769861</v>
      </c>
      <c r="F1106" s="92">
        <f>D1106*E1106</f>
        <v>936213.018</v>
      </c>
      <c r="G1106" s="65"/>
    </row>
    <row r="1107" spans="1:7" customHeight="1" ht="14.1">
      <c r="A1107" s="87" t="s">
        <v>1179</v>
      </c>
      <c r="B1107" s="88" t="s">
        <v>880</v>
      </c>
      <c r="C1107" s="89" t="s">
        <v>830</v>
      </c>
      <c r="D1107" s="90">
        <v>3</v>
      </c>
      <c r="E1107" s="91">
        <f>Table06!E32</f>
        <v>433696</v>
      </c>
      <c r="F1107" s="92">
        <f>D1107*E1107</f>
        <v>1301088</v>
      </c>
      <c r="G1107" s="65"/>
    </row>
    <row r="1108" spans="1:7" customHeight="1" ht="14.1">
      <c r="A1108" s="87" t="s">
        <v>977</v>
      </c>
      <c r="B1108" s="88" t="s">
        <v>981</v>
      </c>
      <c r="C1108" s="89"/>
      <c r="D1108" s="90"/>
      <c r="E1108" s="91"/>
      <c r="F1108" s="92">
        <f>SUM(F1107:F1098)/2</f>
        <v>3887447.4855</v>
      </c>
      <c r="G1108" s="65"/>
    </row>
    <row r="1109" spans="1:7" customHeight="1" ht="14.1">
      <c r="A1109" s="87" t="s">
        <v>977</v>
      </c>
      <c r="B1109" s="88" t="s">
        <v>982</v>
      </c>
      <c r="C1109" s="89" t="s">
        <v>75</v>
      </c>
      <c r="D1109" s="90" t="str">
        <f>hsTTK*100&amp;"%x(VL+NC+M)"</f>
        <v>2.5%x(VL+NC+M)</v>
      </c>
      <c r="E1109" s="91"/>
      <c r="F1109" s="92">
        <f>F1108*hsTTK</f>
        <v>97186.1871375</v>
      </c>
      <c r="G1109" s="65"/>
    </row>
    <row r="1110" spans="1:7" customHeight="1" ht="14.1">
      <c r="A1110" s="87" t="s">
        <v>977</v>
      </c>
      <c r="B1110" s="88" t="s">
        <v>983</v>
      </c>
      <c r="C1110" s="89" t="s">
        <v>62</v>
      </c>
      <c r="D1110" s="90" t="s">
        <v>984</v>
      </c>
      <c r="E1110" s="91"/>
      <c r="F1110" s="92">
        <f>F1109+F1108</f>
        <v>3984633.6726375</v>
      </c>
      <c r="G1110" s="65"/>
    </row>
    <row r="1111" spans="1:7" customHeight="1" ht="14.1">
      <c r="A1111" s="87" t="s">
        <v>977</v>
      </c>
      <c r="B1111" s="88" t="s">
        <v>985</v>
      </c>
      <c r="C1111" s="89" t="s">
        <v>77</v>
      </c>
      <c r="D1111" s="90" t="str">
        <f>hsCPC*100&amp;"%xT"</f>
        <v>6.5%xT</v>
      </c>
      <c r="E1111" s="91"/>
      <c r="F1111" s="92">
        <f>F1110*hsCPC</f>
        <v>259001.18872144</v>
      </c>
      <c r="G1111" s="65"/>
    </row>
    <row r="1112" spans="1:7" customHeight="1" ht="14.1">
      <c r="A1112" s="87" t="s">
        <v>977</v>
      </c>
      <c r="B1112" s="88" t="s">
        <v>986</v>
      </c>
      <c r="C1112" s="89" t="s">
        <v>79</v>
      </c>
      <c r="D1112" s="90" t="str">
        <f>hsTL*100&amp;"%x(T+C)"</f>
        <v>5.5%x(T+C)</v>
      </c>
      <c r="E1112" s="91"/>
      <c r="F1112" s="92">
        <f>hsTL*(F1111+F1110)</f>
        <v>233399.91737474</v>
      </c>
      <c r="G1112" s="65"/>
    </row>
    <row r="1113" spans="1:7" customHeight="1" ht="14.1">
      <c r="A1113" s="87" t="s">
        <v>977</v>
      </c>
      <c r="B1113" s="88" t="s">
        <v>987</v>
      </c>
      <c r="C1113" s="89" t="s">
        <v>81</v>
      </c>
      <c r="D1113" s="90" t="s">
        <v>82</v>
      </c>
      <c r="E1113" s="91"/>
      <c r="F1113" s="92">
        <f>(F1112+F1111+F1110)</f>
        <v>4477034.7787337</v>
      </c>
      <c r="G1113" s="65"/>
    </row>
    <row r="1114" spans="1:7" customHeight="1" ht="14.1">
      <c r="A1114" s="87" t="s">
        <v>977</v>
      </c>
      <c r="B1114" s="88" t="s">
        <v>988</v>
      </c>
      <c r="C1114" s="89" t="s">
        <v>84</v>
      </c>
      <c r="D1114" s="90" t="s">
        <v>85</v>
      </c>
      <c r="E1114" s="91"/>
      <c r="F1114" s="92">
        <f>F1113*10/100</f>
        <v>447703.47787337</v>
      </c>
      <c r="G1114" s="65"/>
    </row>
    <row r="1115" spans="1:7" customHeight="1" ht="14.1">
      <c r="A1115" s="87" t="s">
        <v>977</v>
      </c>
      <c r="B1115" s="88" t="s">
        <v>989</v>
      </c>
      <c r="C1115" s="89" t="s">
        <v>990</v>
      </c>
      <c r="D1115" s="90" t="str">
        <f>hsLT*100&amp;"%x(G+GTGT)"</f>
        <v>1%x(G+GTGT)</v>
      </c>
      <c r="E1115" s="91"/>
      <c r="F1115" s="92">
        <f>hsLT*(F1114+F1113)</f>
        <v>49247.38256607</v>
      </c>
      <c r="G1115" s="65"/>
    </row>
    <row r="1116" spans="1:7" customHeight="1" ht="14.1">
      <c r="A1116" s="87" t="s">
        <v>977</v>
      </c>
      <c r="B1116" s="88" t="s">
        <v>991</v>
      </c>
      <c r="C1116" s="89" t="s">
        <v>89</v>
      </c>
      <c r="D1116" s="90" t="s">
        <v>992</v>
      </c>
      <c r="E1116" s="91"/>
      <c r="F1116" s="92">
        <f>(F1115+F1114+F1113)</f>
        <v>4973985.6391731</v>
      </c>
      <c r="G1116" s="65"/>
    </row>
    <row r="1117" spans="1:7" customHeight="1" ht="14.1">
      <c r="A1117" s="211" t="s">
        <v>1256</v>
      </c>
      <c r="B1117" s="212"/>
      <c r="C1117" s="213"/>
      <c r="D1117" s="214"/>
      <c r="E1117" s="215"/>
      <c r="F1117" s="216"/>
      <c r="G1117" s="65"/>
    </row>
    <row r="1118" spans="1:7" customHeight="1" ht="14.1">
      <c r="A1118" s="207" t="s">
        <v>296</v>
      </c>
      <c r="B1118" s="208" t="s">
        <v>1257</v>
      </c>
      <c r="C1118" s="60"/>
      <c r="D1118" s="209"/>
      <c r="E1118" s="38"/>
      <c r="F1118" s="210"/>
      <c r="G1118" s="65"/>
    </row>
    <row r="1119" spans="1:7" customHeight="1" ht="14.1">
      <c r="A1119" s="207" t="s">
        <v>1182</v>
      </c>
      <c r="B1119" s="208"/>
      <c r="C1119" s="60"/>
      <c r="D1119" s="209"/>
      <c r="E1119" s="38"/>
      <c r="F1119" s="210"/>
      <c r="G1119" s="65"/>
    </row>
    <row r="1120" spans="1:7" customHeight="1" ht="14.1">
      <c r="A1120" s="93" t="s">
        <v>977</v>
      </c>
      <c r="B1120" s="94" t="s">
        <v>978</v>
      </c>
      <c r="C1120" s="95"/>
      <c r="D1120" s="96"/>
      <c r="E1120" s="97"/>
      <c r="F1120" s="98"/>
      <c r="G1120" s="65"/>
    </row>
    <row r="1121" spans="1:7" customHeight="1" ht="14.1">
      <c r="A1121" s="87" t="s">
        <v>977</v>
      </c>
      <c r="B1121" s="88" t="s">
        <v>1001</v>
      </c>
      <c r="C1121" s="89"/>
      <c r="D1121" s="90"/>
      <c r="E1121" s="91"/>
      <c r="F1121" s="92">
        <f>SUM(F1122:F1128)</f>
        <v>13505124</v>
      </c>
      <c r="G1121" s="65"/>
    </row>
    <row r="1122" spans="1:7" customHeight="1" ht="14.1">
      <c r="A1122" s="87" t="s">
        <v>1258</v>
      </c>
      <c r="B1122" s="88" t="s">
        <v>634</v>
      </c>
      <c r="C1122" s="89" t="s">
        <v>125</v>
      </c>
      <c r="D1122" s="90">
        <v>0.426</v>
      </c>
      <c r="E1122" s="91">
        <f>Table04!E82</f>
        <v>1600000</v>
      </c>
      <c r="F1122" s="92">
        <f>D1122*E1122</f>
        <v>681600</v>
      </c>
      <c r="G1122" s="65"/>
    </row>
    <row r="1123" spans="1:7" customHeight="1" ht="14.1">
      <c r="A1123" s="87" t="s">
        <v>1259</v>
      </c>
      <c r="B1123" s="88" t="s">
        <v>655</v>
      </c>
      <c r="C1123" s="89" t="s">
        <v>608</v>
      </c>
      <c r="D1123" s="90">
        <v>2260</v>
      </c>
      <c r="E1123" s="91">
        <f>Table04!E92</f>
        <v>5524</v>
      </c>
      <c r="F1123" s="92">
        <f>D1123*E1123</f>
        <v>12484240</v>
      </c>
      <c r="G1123" s="65"/>
    </row>
    <row r="1124" spans="1:7" customHeight="1" ht="14.1">
      <c r="A1124" s="87" t="s">
        <v>1260</v>
      </c>
      <c r="B1124" s="88" t="s">
        <v>657</v>
      </c>
      <c r="C1124" s="89" t="s">
        <v>608</v>
      </c>
      <c r="D1124" s="90">
        <v>27</v>
      </c>
      <c r="E1124" s="91">
        <f>Table04!E93</f>
        <v>6454</v>
      </c>
      <c r="F1124" s="92">
        <f>D1124*E1124</f>
        <v>174258</v>
      </c>
      <c r="G1124" s="65"/>
    </row>
    <row r="1125" spans="1:7" customHeight="1" ht="14.1">
      <c r="A1125" s="87" t="s">
        <v>1261</v>
      </c>
      <c r="B1125" s="88" t="s">
        <v>607</v>
      </c>
      <c r="C1125" s="89" t="s">
        <v>608</v>
      </c>
      <c r="D1125" s="90">
        <v>62</v>
      </c>
      <c r="E1125" s="91">
        <f>Table04!E69</f>
        <v>848</v>
      </c>
      <c r="F1125" s="92">
        <f>D1125*E1125</f>
        <v>52576</v>
      </c>
      <c r="G1125" s="65"/>
    </row>
    <row r="1126" spans="1:7" customHeight="1" ht="14.1">
      <c r="A1126" s="87" t="s">
        <v>1262</v>
      </c>
      <c r="B1126" s="88" t="s">
        <v>722</v>
      </c>
      <c r="C1126" s="89" t="s">
        <v>125</v>
      </c>
      <c r="D1126" s="90">
        <v>0.23</v>
      </c>
      <c r="E1126" s="91">
        <f>Table04!E126</f>
        <v>0</v>
      </c>
      <c r="F1126" s="92">
        <f>D1126*E1126</f>
        <v>0</v>
      </c>
      <c r="G1126" s="65"/>
    </row>
    <row r="1127" spans="1:7" customHeight="1" ht="14.1">
      <c r="A1127" s="87" t="s">
        <v>1263</v>
      </c>
      <c r="B1127" s="88" t="s">
        <v>740</v>
      </c>
      <c r="C1127" s="89" t="s">
        <v>479</v>
      </c>
      <c r="D1127" s="90">
        <v>5.3</v>
      </c>
      <c r="E1127" s="91">
        <f>Table04!E135</f>
        <v>14000</v>
      </c>
      <c r="F1127" s="92">
        <f>D1127*E1127</f>
        <v>74200</v>
      </c>
      <c r="G1127" s="65"/>
    </row>
    <row r="1128" spans="1:7" customHeight="1" ht="14.1">
      <c r="A1128" s="87" t="s">
        <v>1214</v>
      </c>
      <c r="B1128" s="88" t="s">
        <v>566</v>
      </c>
      <c r="C1128" s="89" t="s">
        <v>479</v>
      </c>
      <c r="D1128" s="90">
        <v>2.55</v>
      </c>
      <c r="E1128" s="91">
        <f>Table04!E50</f>
        <v>15000</v>
      </c>
      <c r="F1128" s="92">
        <f>D1128*E1128</f>
        <v>38250</v>
      </c>
      <c r="G1128" s="65"/>
    </row>
    <row r="1129" spans="1:7" customHeight="1" ht="14.1">
      <c r="A1129" s="87" t="s">
        <v>977</v>
      </c>
      <c r="B1129" s="88" t="s">
        <v>979</v>
      </c>
      <c r="C1129" s="89"/>
      <c r="D1129" s="90"/>
      <c r="E1129" s="91"/>
      <c r="F1129" s="92">
        <f>SUM(F1130:F1130)</f>
        <v>3165075.54</v>
      </c>
      <c r="G1129" s="65"/>
    </row>
    <row r="1130" spans="1:7" customHeight="1" ht="14.1">
      <c r="A1130" s="87" t="s">
        <v>1065</v>
      </c>
      <c r="B1130" s="88" t="s">
        <v>797</v>
      </c>
      <c r="C1130" s="89" t="s">
        <v>175</v>
      </c>
      <c r="D1130" s="90">
        <v>12.42</v>
      </c>
      <c r="E1130" s="91">
        <f>Table05!E9</f>
        <v>254837</v>
      </c>
      <c r="F1130" s="92">
        <f>D1130*E1130</f>
        <v>3165075.54</v>
      </c>
      <c r="G1130" s="65"/>
    </row>
    <row r="1131" spans="1:7" customHeight="1" ht="14.1">
      <c r="A1131" s="87" t="s">
        <v>977</v>
      </c>
      <c r="B1131" s="88" t="s">
        <v>1012</v>
      </c>
      <c r="C1131" s="89"/>
      <c r="D1131" s="90"/>
      <c r="E1131" s="91"/>
      <c r="F1131" s="92">
        <f>SUM(F1132:F1132)</f>
        <v>11144.735</v>
      </c>
      <c r="G1131" s="65"/>
    </row>
    <row r="1132" spans="1:7" customHeight="1" ht="14.1">
      <c r="A1132" s="87" t="s">
        <v>1264</v>
      </c>
      <c r="B1132" s="88" t="s">
        <v>918</v>
      </c>
      <c r="C1132" s="89" t="s">
        <v>830</v>
      </c>
      <c r="D1132" s="90">
        <v>0.035</v>
      </c>
      <c r="E1132" s="91">
        <f>Table06!E51</f>
        <v>318421</v>
      </c>
      <c r="F1132" s="92">
        <f>D1132*E1132</f>
        <v>11144.735</v>
      </c>
      <c r="G1132" s="65"/>
    </row>
    <row r="1133" spans="1:7" customHeight="1" ht="14.1">
      <c r="A1133" s="87" t="s">
        <v>977</v>
      </c>
      <c r="B1133" s="88" t="s">
        <v>981</v>
      </c>
      <c r="C1133" s="89"/>
      <c r="D1133" s="90"/>
      <c r="E1133" s="91"/>
      <c r="F1133" s="92">
        <f>SUM(F1132:F1121)/2</f>
        <v>16681344.275</v>
      </c>
      <c r="G1133" s="65"/>
    </row>
    <row r="1134" spans="1:7" customHeight="1" ht="14.1">
      <c r="A1134" s="87" t="s">
        <v>977</v>
      </c>
      <c r="B1134" s="88" t="s">
        <v>982</v>
      </c>
      <c r="C1134" s="89" t="s">
        <v>75</v>
      </c>
      <c r="D1134" s="90" t="str">
        <f>hsTTK*100&amp;"%x(VL+NC+M)"</f>
        <v>2.5%x(VL+NC+M)</v>
      </c>
      <c r="E1134" s="91"/>
      <c r="F1134" s="92">
        <f>F1133*hsTTK</f>
        <v>417033.606875</v>
      </c>
      <c r="G1134" s="65"/>
    </row>
    <row r="1135" spans="1:7" customHeight="1" ht="14.1">
      <c r="A1135" s="87" t="s">
        <v>977</v>
      </c>
      <c r="B1135" s="88" t="s">
        <v>983</v>
      </c>
      <c r="C1135" s="89" t="s">
        <v>62</v>
      </c>
      <c r="D1135" s="90" t="s">
        <v>984</v>
      </c>
      <c r="E1135" s="91"/>
      <c r="F1135" s="92">
        <f>F1134+F1133</f>
        <v>17098377.881875</v>
      </c>
      <c r="G1135" s="65"/>
    </row>
    <row r="1136" spans="1:7" customHeight="1" ht="14.1">
      <c r="A1136" s="87" t="s">
        <v>977</v>
      </c>
      <c r="B1136" s="88" t="s">
        <v>985</v>
      </c>
      <c r="C1136" s="89" t="s">
        <v>77</v>
      </c>
      <c r="D1136" s="90" t="str">
        <f>hsCPC*100&amp;"%xT"</f>
        <v>6.5%xT</v>
      </c>
      <c r="E1136" s="91"/>
      <c r="F1136" s="92">
        <f>F1135*hsCPC</f>
        <v>1111394.5623219</v>
      </c>
      <c r="G1136" s="65"/>
    </row>
    <row r="1137" spans="1:7" customHeight="1" ht="14.1">
      <c r="A1137" s="87" t="s">
        <v>977</v>
      </c>
      <c r="B1137" s="88" t="s">
        <v>986</v>
      </c>
      <c r="C1137" s="89" t="s">
        <v>79</v>
      </c>
      <c r="D1137" s="90" t="str">
        <f>hsTL*100&amp;"%x(T+C)"</f>
        <v>5.5%x(T+C)</v>
      </c>
      <c r="E1137" s="91"/>
      <c r="F1137" s="92">
        <f>hsTL*(F1136+F1135)</f>
        <v>1001537.4844308</v>
      </c>
      <c r="G1137" s="65"/>
    </row>
    <row r="1138" spans="1:7" customHeight="1" ht="14.1">
      <c r="A1138" s="87" t="s">
        <v>977</v>
      </c>
      <c r="B1138" s="88" t="s">
        <v>987</v>
      </c>
      <c r="C1138" s="89" t="s">
        <v>81</v>
      </c>
      <c r="D1138" s="90" t="s">
        <v>82</v>
      </c>
      <c r="E1138" s="91"/>
      <c r="F1138" s="92">
        <f>(F1137+F1136+F1135)</f>
        <v>19211309.928628</v>
      </c>
      <c r="G1138" s="65"/>
    </row>
    <row r="1139" spans="1:7" customHeight="1" ht="14.1">
      <c r="A1139" s="87" t="s">
        <v>977</v>
      </c>
      <c r="B1139" s="88" t="s">
        <v>988</v>
      </c>
      <c r="C1139" s="89" t="s">
        <v>84</v>
      </c>
      <c r="D1139" s="90" t="s">
        <v>85</v>
      </c>
      <c r="E1139" s="91"/>
      <c r="F1139" s="92">
        <f>F1138*10/100</f>
        <v>1921130.9928628</v>
      </c>
      <c r="G1139" s="65"/>
    </row>
    <row r="1140" spans="1:7" customHeight="1" ht="14.1">
      <c r="A1140" s="87" t="s">
        <v>977</v>
      </c>
      <c r="B1140" s="88" t="s">
        <v>989</v>
      </c>
      <c r="C1140" s="89" t="s">
        <v>990</v>
      </c>
      <c r="D1140" s="90" t="str">
        <f>hsLT*100&amp;"%x(G+GTGT)"</f>
        <v>1%x(G+GTGT)</v>
      </c>
      <c r="E1140" s="91"/>
      <c r="F1140" s="92">
        <f>hsLT*(F1139+F1138)</f>
        <v>211324.4092149</v>
      </c>
      <c r="G1140" s="65"/>
    </row>
    <row r="1141" spans="1:7" customHeight="1" ht="14.1">
      <c r="A1141" s="87" t="s">
        <v>977</v>
      </c>
      <c r="B1141" s="88" t="s">
        <v>991</v>
      </c>
      <c r="C1141" s="89" t="s">
        <v>89</v>
      </c>
      <c r="D1141" s="90" t="s">
        <v>992</v>
      </c>
      <c r="E1141" s="91"/>
      <c r="F1141" s="92">
        <f>(F1140+F1139+F1138)</f>
        <v>21343765.330705</v>
      </c>
      <c r="G1141" s="65"/>
    </row>
    <row r="1142" spans="1:7" customHeight="1" ht="14.1">
      <c r="A1142" s="211" t="s">
        <v>1265</v>
      </c>
      <c r="B1142" s="212"/>
      <c r="C1142" s="213"/>
      <c r="D1142" s="214"/>
      <c r="E1142" s="215"/>
      <c r="F1142" s="216"/>
      <c r="G1142" s="65"/>
    </row>
    <row r="1143" spans="1:7" customHeight="1" ht="14.1">
      <c r="A1143" s="207" t="s">
        <v>299</v>
      </c>
      <c r="B1143" s="208" t="s">
        <v>1266</v>
      </c>
      <c r="C1143" s="60"/>
      <c r="D1143" s="209"/>
      <c r="E1143" s="38"/>
      <c r="F1143" s="210"/>
      <c r="G1143" s="65"/>
    </row>
    <row r="1144" spans="1:7" customHeight="1" ht="14.1">
      <c r="A1144" s="207" t="s">
        <v>1182</v>
      </c>
      <c r="B1144" s="208"/>
      <c r="C1144" s="60"/>
      <c r="D1144" s="209"/>
      <c r="E1144" s="38"/>
      <c r="F1144" s="210"/>
      <c r="G1144" s="65"/>
    </row>
    <row r="1145" spans="1:7" customHeight="1" ht="14.1">
      <c r="A1145" s="93" t="s">
        <v>977</v>
      </c>
      <c r="B1145" s="94" t="s">
        <v>1050</v>
      </c>
      <c r="C1145" s="95"/>
      <c r="D1145" s="96"/>
      <c r="E1145" s="97"/>
      <c r="F1145" s="98"/>
      <c r="G1145" s="65"/>
    </row>
    <row r="1146" spans="1:7" customHeight="1" ht="14.1">
      <c r="A1146" s="87" t="s">
        <v>977</v>
      </c>
      <c r="B1146" s="88" t="s">
        <v>1001</v>
      </c>
      <c r="C1146" s="89"/>
      <c r="D1146" s="90"/>
      <c r="E1146" s="91"/>
      <c r="F1146" s="92">
        <f>SUM(F1147:F1148)</f>
        <v>0</v>
      </c>
      <c r="G1146" s="65"/>
    </row>
    <row r="1147" spans="1:7" customHeight="1" ht="14.1">
      <c r="A1147" s="87" t="s">
        <v>1262</v>
      </c>
      <c r="B1147" s="88" t="s">
        <v>722</v>
      </c>
      <c r="C1147" s="89" t="s">
        <v>125</v>
      </c>
      <c r="D1147" s="90">
        <v>0.012</v>
      </c>
      <c r="E1147" s="91">
        <f>Table04!E126</f>
        <v>0</v>
      </c>
      <c r="F1147" s="92">
        <f>D1147*E1147</f>
        <v>0</v>
      </c>
      <c r="G1147" s="65"/>
    </row>
    <row r="1148" spans="1:7" customHeight="1" ht="14.1">
      <c r="A1148" s="87" t="s">
        <v>1008</v>
      </c>
      <c r="B1148" s="88" t="s">
        <v>1009</v>
      </c>
      <c r="C1148" s="89" t="s">
        <v>1010</v>
      </c>
      <c r="D1148" s="90">
        <v>0.5</v>
      </c>
      <c r="E1148" s="91">
        <f>SUM(F1147:F1147)/100</f>
        <v>0</v>
      </c>
      <c r="F1148" s="92">
        <f>D1148*E1148</f>
        <v>0</v>
      </c>
      <c r="G1148" s="65"/>
    </row>
    <row r="1149" spans="1:7" customHeight="1" ht="14.1">
      <c r="A1149" s="87" t="s">
        <v>977</v>
      </c>
      <c r="B1149" s="88" t="s">
        <v>979</v>
      </c>
      <c r="C1149" s="89"/>
      <c r="D1149" s="90"/>
      <c r="E1149" s="91"/>
      <c r="F1149" s="92">
        <f>SUM(F1150:F1150)</f>
        <v>65835.44</v>
      </c>
      <c r="G1149" s="65"/>
    </row>
    <row r="1150" spans="1:7" customHeight="1" ht="14.1">
      <c r="A1150" s="87" t="s">
        <v>1053</v>
      </c>
      <c r="B1150" s="88" t="s">
        <v>807</v>
      </c>
      <c r="C1150" s="89" t="s">
        <v>175</v>
      </c>
      <c r="D1150" s="90">
        <v>0.22</v>
      </c>
      <c r="E1150" s="91">
        <f>Table05!E14</f>
        <v>299252</v>
      </c>
      <c r="F1150" s="92">
        <f>D1150*E1150</f>
        <v>65835.44</v>
      </c>
      <c r="G1150" s="65"/>
    </row>
    <row r="1151" spans="1:7" customHeight="1" ht="14.1">
      <c r="A1151" s="87" t="s">
        <v>977</v>
      </c>
      <c r="B1151" s="88" t="s">
        <v>1012</v>
      </c>
      <c r="C1151" s="89"/>
      <c r="D1151" s="90"/>
      <c r="E1151" s="91"/>
      <c r="F1151" s="92">
        <f>SUM(F1152:F1153)</f>
        <v>1003.02615</v>
      </c>
      <c r="G1151" s="65"/>
    </row>
    <row r="1152" spans="1:7" customHeight="1" ht="14.1">
      <c r="A1152" s="87" t="s">
        <v>1264</v>
      </c>
      <c r="B1152" s="88" t="s">
        <v>918</v>
      </c>
      <c r="C1152" s="89" t="s">
        <v>830</v>
      </c>
      <c r="D1152" s="90">
        <v>0.003</v>
      </c>
      <c r="E1152" s="91">
        <f>Table06!E51</f>
        <v>318421</v>
      </c>
      <c r="F1152" s="92">
        <f>D1152*E1152</f>
        <v>955.263</v>
      </c>
      <c r="G1152" s="65"/>
    </row>
    <row r="1153" spans="1:7" customHeight="1" ht="14.1">
      <c r="A1153" s="87" t="s">
        <v>1081</v>
      </c>
      <c r="B1153" s="88" t="s">
        <v>1082</v>
      </c>
      <c r="C1153" s="89" t="s">
        <v>1010</v>
      </c>
      <c r="D1153" s="90">
        <v>5</v>
      </c>
      <c r="E1153" s="91">
        <f>SUM(F1152:F1152)/100</f>
        <v>9.55263</v>
      </c>
      <c r="F1153" s="92">
        <f>D1153*E1153</f>
        <v>47.76315</v>
      </c>
      <c r="G1153" s="65"/>
    </row>
    <row r="1154" spans="1:7" customHeight="1" ht="14.1">
      <c r="A1154" s="87" t="s">
        <v>977</v>
      </c>
      <c r="B1154" s="88" t="s">
        <v>981</v>
      </c>
      <c r="C1154" s="89"/>
      <c r="D1154" s="90"/>
      <c r="E1154" s="91"/>
      <c r="F1154" s="92">
        <f>SUM(F1153:F1146)/2</f>
        <v>66838.46615</v>
      </c>
      <c r="G1154" s="65"/>
    </row>
    <row r="1155" spans="1:7" customHeight="1" ht="14.1">
      <c r="A1155" s="87" t="s">
        <v>977</v>
      </c>
      <c r="B1155" s="88" t="s">
        <v>982</v>
      </c>
      <c r="C1155" s="89" t="s">
        <v>75</v>
      </c>
      <c r="D1155" s="90" t="str">
        <f>hsTTK*100&amp;"%x(VL+NC+M)"</f>
        <v>2.5%x(VL+NC+M)</v>
      </c>
      <c r="E1155" s="91"/>
      <c r="F1155" s="92">
        <f>F1154*hsTTK</f>
        <v>1670.96165375</v>
      </c>
      <c r="G1155" s="65"/>
    </row>
    <row r="1156" spans="1:7" customHeight="1" ht="14.1">
      <c r="A1156" s="87" t="s">
        <v>977</v>
      </c>
      <c r="B1156" s="88" t="s">
        <v>983</v>
      </c>
      <c r="C1156" s="89" t="s">
        <v>62</v>
      </c>
      <c r="D1156" s="90" t="s">
        <v>984</v>
      </c>
      <c r="E1156" s="91"/>
      <c r="F1156" s="92">
        <f>F1155+F1154</f>
        <v>68509.42780375</v>
      </c>
      <c r="G1156" s="65"/>
    </row>
    <row r="1157" spans="1:7" customHeight="1" ht="14.1">
      <c r="A1157" s="87" t="s">
        <v>977</v>
      </c>
      <c r="B1157" s="88" t="s">
        <v>985</v>
      </c>
      <c r="C1157" s="89" t="s">
        <v>77</v>
      </c>
      <c r="D1157" s="90" t="str">
        <f>hsCPC*100&amp;"%xT"</f>
        <v>6.5%xT</v>
      </c>
      <c r="E1157" s="91"/>
      <c r="F1157" s="92">
        <f>F1156*hsCPC</f>
        <v>4453.1128072438</v>
      </c>
      <c r="G1157" s="65"/>
    </row>
    <row r="1158" spans="1:7" customHeight="1" ht="14.1">
      <c r="A1158" s="87" t="s">
        <v>977</v>
      </c>
      <c r="B1158" s="88" t="s">
        <v>986</v>
      </c>
      <c r="C1158" s="89" t="s">
        <v>79</v>
      </c>
      <c r="D1158" s="90" t="str">
        <f>hsTL*100&amp;"%x(T+C)"</f>
        <v>5.5%x(T+C)</v>
      </c>
      <c r="E1158" s="91"/>
      <c r="F1158" s="92">
        <f>hsTL*(F1157+F1156)</f>
        <v>4012.9397336047</v>
      </c>
      <c r="G1158" s="65"/>
    </row>
    <row r="1159" spans="1:7" customHeight="1" ht="14.1">
      <c r="A1159" s="87" t="s">
        <v>977</v>
      </c>
      <c r="B1159" s="88" t="s">
        <v>987</v>
      </c>
      <c r="C1159" s="89" t="s">
        <v>81</v>
      </c>
      <c r="D1159" s="90" t="s">
        <v>82</v>
      </c>
      <c r="E1159" s="91"/>
      <c r="F1159" s="92">
        <f>(F1158+F1157+F1156)</f>
        <v>76975.480344598</v>
      </c>
      <c r="G1159" s="65"/>
    </row>
    <row r="1160" spans="1:7" customHeight="1" ht="14.1">
      <c r="A1160" s="87" t="s">
        <v>977</v>
      </c>
      <c r="B1160" s="88" t="s">
        <v>988</v>
      </c>
      <c r="C1160" s="89" t="s">
        <v>84</v>
      </c>
      <c r="D1160" s="90" t="s">
        <v>85</v>
      </c>
      <c r="E1160" s="91"/>
      <c r="F1160" s="92">
        <f>F1159*10/100</f>
        <v>7697.5480344598</v>
      </c>
      <c r="G1160" s="65"/>
    </row>
    <row r="1161" spans="1:7" customHeight="1" ht="14.1">
      <c r="A1161" s="87" t="s">
        <v>977</v>
      </c>
      <c r="B1161" s="88" t="s">
        <v>989</v>
      </c>
      <c r="C1161" s="89" t="s">
        <v>990</v>
      </c>
      <c r="D1161" s="90" t="str">
        <f>hsLT*100&amp;"%x(G+GTGT)"</f>
        <v>1%x(G+GTGT)</v>
      </c>
      <c r="E1161" s="91"/>
      <c r="F1161" s="92">
        <f>hsLT*(F1160+F1159)</f>
        <v>846.73028379058</v>
      </c>
      <c r="G1161" s="65"/>
    </row>
    <row r="1162" spans="1:7" customHeight="1" ht="14.1">
      <c r="A1162" s="87" t="s">
        <v>977</v>
      </c>
      <c r="B1162" s="88" t="s">
        <v>991</v>
      </c>
      <c r="C1162" s="89" t="s">
        <v>89</v>
      </c>
      <c r="D1162" s="90" t="s">
        <v>992</v>
      </c>
      <c r="E1162" s="91"/>
      <c r="F1162" s="92">
        <f>(F1161+F1160+F1159)</f>
        <v>85519.758662849</v>
      </c>
      <c r="G1162" s="65"/>
    </row>
    <row r="1163" spans="1:7" customHeight="1" ht="14.1">
      <c r="A1163" s="211" t="s">
        <v>1267</v>
      </c>
      <c r="B1163" s="212"/>
      <c r="C1163" s="213"/>
      <c r="D1163" s="214"/>
      <c r="E1163" s="215"/>
      <c r="F1163" s="216"/>
      <c r="G1163" s="65"/>
    </row>
    <row r="1164" spans="1:7" customHeight="1" ht="14.1">
      <c r="A1164" s="207" t="s">
        <v>302</v>
      </c>
      <c r="B1164" s="208" t="s">
        <v>1268</v>
      </c>
      <c r="C1164" s="60"/>
      <c r="D1164" s="209"/>
      <c r="E1164" s="38"/>
      <c r="F1164" s="210"/>
      <c r="G1164" s="65"/>
    </row>
    <row r="1165" spans="1:7" customHeight="1" ht="14.1">
      <c r="A1165" s="207" t="s">
        <v>1182</v>
      </c>
      <c r="B1165" s="208"/>
      <c r="C1165" s="60"/>
      <c r="D1165" s="209"/>
      <c r="E1165" s="38"/>
      <c r="F1165" s="210"/>
      <c r="G1165" s="65"/>
    </row>
    <row r="1166" spans="1:7" customHeight="1" ht="14.1">
      <c r="A1166" s="93" t="s">
        <v>977</v>
      </c>
      <c r="B1166" s="94" t="s">
        <v>1050</v>
      </c>
      <c r="C1166" s="95"/>
      <c r="D1166" s="96"/>
      <c r="E1166" s="97"/>
      <c r="F1166" s="98"/>
      <c r="G1166" s="65"/>
    </row>
    <row r="1167" spans="1:7" customHeight="1" ht="14.1">
      <c r="A1167" s="87" t="s">
        <v>977</v>
      </c>
      <c r="B1167" s="88" t="s">
        <v>1001</v>
      </c>
      <c r="C1167" s="89"/>
      <c r="D1167" s="90"/>
      <c r="E1167" s="91"/>
      <c r="F1167" s="92">
        <f>SUM(F1168:F1172)</f>
        <v>1109.6668</v>
      </c>
      <c r="G1167" s="65"/>
    </row>
    <row r="1168" spans="1:7" customHeight="1" ht="14.1">
      <c r="A1168" s="87" t="s">
        <v>1269</v>
      </c>
      <c r="B1168" s="88" t="s">
        <v>612</v>
      </c>
      <c r="C1168" s="89" t="s">
        <v>167</v>
      </c>
      <c r="D1168" s="90">
        <v>1.005</v>
      </c>
      <c r="E1168" s="91">
        <f>Table04!E71</f>
        <v>0</v>
      </c>
      <c r="F1168" s="92">
        <f>D1168*E1168</f>
        <v>0</v>
      </c>
      <c r="G1168" s="65"/>
    </row>
    <row r="1169" spans="1:7" customHeight="1" ht="14.1">
      <c r="A1169" s="87" t="s">
        <v>1262</v>
      </c>
      <c r="B1169" s="88" t="s">
        <v>722</v>
      </c>
      <c r="C1169" s="89" t="s">
        <v>125</v>
      </c>
      <c r="D1169" s="90">
        <v>0.013</v>
      </c>
      <c r="E1169" s="91">
        <f>Table04!E126</f>
        <v>0</v>
      </c>
      <c r="F1169" s="92">
        <f>D1169*E1169</f>
        <v>0</v>
      </c>
      <c r="G1169" s="65"/>
    </row>
    <row r="1170" spans="1:7" customHeight="1" ht="14.1">
      <c r="A1170" s="87" t="s">
        <v>1270</v>
      </c>
      <c r="B1170" s="88" t="s">
        <v>724</v>
      </c>
      <c r="C1170" s="89" t="s">
        <v>479</v>
      </c>
      <c r="D1170" s="90">
        <v>0.7</v>
      </c>
      <c r="E1170" s="91">
        <f>Table04!E127</f>
        <v>1050</v>
      </c>
      <c r="F1170" s="92">
        <f>D1170*E1170</f>
        <v>735</v>
      </c>
      <c r="G1170" s="65"/>
    </row>
    <row r="1171" spans="1:7" customHeight="1" ht="14.1">
      <c r="A1171" s="87" t="s">
        <v>1271</v>
      </c>
      <c r="B1171" s="88" t="s">
        <v>730</v>
      </c>
      <c r="C1171" s="89" t="s">
        <v>479</v>
      </c>
      <c r="D1171" s="90">
        <v>0.16</v>
      </c>
      <c r="E1171" s="91">
        <f>Table04!E130</f>
        <v>2273</v>
      </c>
      <c r="F1171" s="92">
        <f>D1171*E1171</f>
        <v>363.68</v>
      </c>
      <c r="G1171" s="65"/>
    </row>
    <row r="1172" spans="1:7" customHeight="1" ht="14.1">
      <c r="A1172" s="87" t="s">
        <v>1008</v>
      </c>
      <c r="B1172" s="88" t="s">
        <v>1009</v>
      </c>
      <c r="C1172" s="89" t="s">
        <v>1010</v>
      </c>
      <c r="D1172" s="90">
        <v>1</v>
      </c>
      <c r="E1172" s="91">
        <f>SUM(F1171:F1168)/100</f>
        <v>10.9868</v>
      </c>
      <c r="F1172" s="92">
        <f>D1172*E1172</f>
        <v>10.9868</v>
      </c>
      <c r="G1172" s="65"/>
    </row>
    <row r="1173" spans="1:7" customHeight="1" ht="14.1">
      <c r="A1173" s="87" t="s">
        <v>977</v>
      </c>
      <c r="B1173" s="88" t="s">
        <v>979</v>
      </c>
      <c r="C1173" s="89"/>
      <c r="D1173" s="90"/>
      <c r="E1173" s="91"/>
      <c r="F1173" s="92">
        <f>SUM(F1174:F1174)</f>
        <v>179551.2</v>
      </c>
      <c r="G1173" s="65"/>
    </row>
    <row r="1174" spans="1:7" customHeight="1" ht="14.1">
      <c r="A1174" s="87" t="s">
        <v>1053</v>
      </c>
      <c r="B1174" s="88" t="s">
        <v>807</v>
      </c>
      <c r="C1174" s="89" t="s">
        <v>175</v>
      </c>
      <c r="D1174" s="90">
        <v>0.6</v>
      </c>
      <c r="E1174" s="91">
        <f>Table05!E14</f>
        <v>299252</v>
      </c>
      <c r="F1174" s="92">
        <f>D1174*E1174</f>
        <v>179551.2</v>
      </c>
      <c r="G1174" s="65"/>
    </row>
    <row r="1175" spans="1:7" customHeight="1" ht="14.1">
      <c r="A1175" s="87" t="s">
        <v>977</v>
      </c>
      <c r="B1175" s="88" t="s">
        <v>1012</v>
      </c>
      <c r="C1175" s="89"/>
      <c r="D1175" s="90"/>
      <c r="E1175" s="91"/>
      <c r="F1175" s="92">
        <f>SUM(F1176:F1176)</f>
        <v>62155.6</v>
      </c>
      <c r="G1175" s="65"/>
    </row>
    <row r="1176" spans="1:7" customHeight="1" ht="14.1">
      <c r="A1176" s="87" t="s">
        <v>1272</v>
      </c>
      <c r="B1176" s="88" t="s">
        <v>868</v>
      </c>
      <c r="C1176" s="89" t="s">
        <v>830</v>
      </c>
      <c r="D1176" s="90">
        <v>0.2</v>
      </c>
      <c r="E1176" s="91">
        <f>Table06!E26</f>
        <v>310778</v>
      </c>
      <c r="F1176" s="92">
        <f>D1176*E1176</f>
        <v>62155.6</v>
      </c>
      <c r="G1176" s="65"/>
    </row>
    <row r="1177" spans="1:7" customHeight="1" ht="14.1">
      <c r="A1177" s="87" t="s">
        <v>977</v>
      </c>
      <c r="B1177" s="88" t="s">
        <v>981</v>
      </c>
      <c r="C1177" s="89"/>
      <c r="D1177" s="90"/>
      <c r="E1177" s="91"/>
      <c r="F1177" s="92">
        <f>SUM(F1176:F1167)/2</f>
        <v>242816.4668</v>
      </c>
      <c r="G1177" s="65"/>
    </row>
    <row r="1178" spans="1:7" customHeight="1" ht="14.1">
      <c r="A1178" s="87" t="s">
        <v>977</v>
      </c>
      <c r="B1178" s="88" t="s">
        <v>982</v>
      </c>
      <c r="C1178" s="89" t="s">
        <v>75</v>
      </c>
      <c r="D1178" s="90" t="str">
        <f>hsTTK*100&amp;"%x(VL+NC+M)"</f>
        <v>2.5%x(VL+NC+M)</v>
      </c>
      <c r="E1178" s="91"/>
      <c r="F1178" s="92">
        <f>F1177*hsTTK</f>
        <v>6070.41167</v>
      </c>
      <c r="G1178" s="65"/>
    </row>
    <row r="1179" spans="1:7" customHeight="1" ht="14.1">
      <c r="A1179" s="87" t="s">
        <v>977</v>
      </c>
      <c r="B1179" s="88" t="s">
        <v>983</v>
      </c>
      <c r="C1179" s="89" t="s">
        <v>62</v>
      </c>
      <c r="D1179" s="90" t="s">
        <v>984</v>
      </c>
      <c r="E1179" s="91"/>
      <c r="F1179" s="92">
        <f>F1178+F1177</f>
        <v>248886.87847</v>
      </c>
      <c r="G1179" s="65"/>
    </row>
    <row r="1180" spans="1:7" customHeight="1" ht="14.1">
      <c r="A1180" s="87" t="s">
        <v>977</v>
      </c>
      <c r="B1180" s="88" t="s">
        <v>985</v>
      </c>
      <c r="C1180" s="89" t="s">
        <v>77</v>
      </c>
      <c r="D1180" s="90" t="str">
        <f>hsCPC*100&amp;"%xT"</f>
        <v>6.5%xT</v>
      </c>
      <c r="E1180" s="91"/>
      <c r="F1180" s="92">
        <f>F1179*hsCPC</f>
        <v>16177.64710055</v>
      </c>
      <c r="G1180" s="65"/>
    </row>
    <row r="1181" spans="1:7" customHeight="1" ht="14.1">
      <c r="A1181" s="87" t="s">
        <v>977</v>
      </c>
      <c r="B1181" s="88" t="s">
        <v>986</v>
      </c>
      <c r="C1181" s="89" t="s">
        <v>79</v>
      </c>
      <c r="D1181" s="90" t="str">
        <f>hsTL*100&amp;"%x(T+C)"</f>
        <v>5.5%x(T+C)</v>
      </c>
      <c r="E1181" s="91"/>
      <c r="F1181" s="92">
        <f>hsTL*(F1180+F1179)</f>
        <v>14578.54890638</v>
      </c>
      <c r="G1181" s="65"/>
    </row>
    <row r="1182" spans="1:7" customHeight="1" ht="14.1">
      <c r="A1182" s="87" t="s">
        <v>977</v>
      </c>
      <c r="B1182" s="88" t="s">
        <v>987</v>
      </c>
      <c r="C1182" s="89" t="s">
        <v>81</v>
      </c>
      <c r="D1182" s="90" t="s">
        <v>82</v>
      </c>
      <c r="E1182" s="91"/>
      <c r="F1182" s="92">
        <f>(F1181+F1180+F1179)</f>
        <v>279643.07447693</v>
      </c>
      <c r="G1182" s="65"/>
    </row>
    <row r="1183" spans="1:7" customHeight="1" ht="14.1">
      <c r="A1183" s="87" t="s">
        <v>977</v>
      </c>
      <c r="B1183" s="88" t="s">
        <v>988</v>
      </c>
      <c r="C1183" s="89" t="s">
        <v>84</v>
      </c>
      <c r="D1183" s="90" t="s">
        <v>85</v>
      </c>
      <c r="E1183" s="91"/>
      <c r="F1183" s="92">
        <f>F1182*10/100</f>
        <v>27964.307447693</v>
      </c>
      <c r="G1183" s="65"/>
    </row>
    <row r="1184" spans="1:7" customHeight="1" ht="14.1">
      <c r="A1184" s="87" t="s">
        <v>977</v>
      </c>
      <c r="B1184" s="88" t="s">
        <v>989</v>
      </c>
      <c r="C1184" s="89" t="s">
        <v>990</v>
      </c>
      <c r="D1184" s="90" t="str">
        <f>hsLT*100&amp;"%x(G+GTGT)"</f>
        <v>1%x(G+GTGT)</v>
      </c>
      <c r="E1184" s="91"/>
      <c r="F1184" s="92">
        <f>hsLT*(F1183+F1182)</f>
        <v>3076.0738192462</v>
      </c>
      <c r="G1184" s="65"/>
    </row>
    <row r="1185" spans="1:7" customHeight="1" ht="14.1">
      <c r="A1185" s="87" t="s">
        <v>977</v>
      </c>
      <c r="B1185" s="88" t="s">
        <v>991</v>
      </c>
      <c r="C1185" s="89" t="s">
        <v>89</v>
      </c>
      <c r="D1185" s="90" t="s">
        <v>992</v>
      </c>
      <c r="E1185" s="91"/>
      <c r="F1185" s="92">
        <f>(F1184+F1183+F1182)</f>
        <v>310683.45574387</v>
      </c>
      <c r="G1185" s="65"/>
    </row>
    <row r="1186" spans="1:7" customHeight="1" ht="14.1">
      <c r="A1186" s="211" t="s">
        <v>1273</v>
      </c>
      <c r="B1186" s="212"/>
      <c r="C1186" s="213"/>
      <c r="D1186" s="214"/>
      <c r="E1186" s="215"/>
      <c r="F1186" s="216"/>
      <c r="G1186" s="65"/>
    </row>
    <row r="1187" spans="1:7" customHeight="1" ht="14.1">
      <c r="A1187" s="207" t="s">
        <v>307</v>
      </c>
      <c r="B1187" s="208" t="s">
        <v>1274</v>
      </c>
      <c r="C1187" s="60"/>
      <c r="D1187" s="209"/>
      <c r="E1187" s="38"/>
      <c r="F1187" s="210"/>
      <c r="G1187" s="65"/>
    </row>
    <row r="1188" spans="1:7" customHeight="1" ht="14.1">
      <c r="A1188" s="207" t="s">
        <v>1275</v>
      </c>
      <c r="B1188" s="208"/>
      <c r="C1188" s="60"/>
      <c r="D1188" s="209"/>
      <c r="E1188" s="38"/>
      <c r="F1188" s="210"/>
      <c r="G1188" s="65"/>
    </row>
    <row r="1189" spans="1:7" customHeight="1" ht="14.1">
      <c r="A1189" s="93" t="s">
        <v>977</v>
      </c>
      <c r="B1189" s="94" t="s">
        <v>1276</v>
      </c>
      <c r="C1189" s="95"/>
      <c r="D1189" s="96"/>
      <c r="E1189" s="97"/>
      <c r="F1189" s="98"/>
      <c r="G1189" s="65"/>
    </row>
    <row r="1190" spans="1:7" customHeight="1" ht="14.1">
      <c r="A1190" s="87" t="s">
        <v>977</v>
      </c>
      <c r="B1190" s="88" t="s">
        <v>1001</v>
      </c>
      <c r="C1190" s="89"/>
      <c r="D1190" s="90"/>
      <c r="E1190" s="91"/>
      <c r="F1190" s="92">
        <f>SUM(F1191:F1200)</f>
        <v>23628</v>
      </c>
      <c r="G1190" s="65"/>
    </row>
    <row r="1191" spans="1:7" customHeight="1" ht="14.1">
      <c r="A1191" s="87" t="s">
        <v>1277</v>
      </c>
      <c r="B1191" s="88" t="s">
        <v>578</v>
      </c>
      <c r="C1191" s="89" t="s">
        <v>182</v>
      </c>
      <c r="D1191" s="90">
        <v>0.3</v>
      </c>
      <c r="E1191" s="91">
        <f>Table04!E56</f>
        <v>4000</v>
      </c>
      <c r="F1191" s="92">
        <f>D1191*E1191</f>
        <v>1200</v>
      </c>
      <c r="G1191" s="65"/>
    </row>
    <row r="1192" spans="1:7" customHeight="1" ht="14.1">
      <c r="A1192" s="87" t="s">
        <v>1278</v>
      </c>
      <c r="B1192" s="88" t="s">
        <v>715</v>
      </c>
      <c r="C1192" s="89" t="s">
        <v>505</v>
      </c>
      <c r="D1192" s="90">
        <v>0.001</v>
      </c>
      <c r="E1192" s="91">
        <f>Table04!E122</f>
        <v>1235000</v>
      </c>
      <c r="F1192" s="92">
        <f>D1192*E1192</f>
        <v>1235</v>
      </c>
      <c r="G1192" s="65"/>
    </row>
    <row r="1193" spans="1:7" customHeight="1" ht="14.1">
      <c r="A1193" s="87" t="s">
        <v>1279</v>
      </c>
      <c r="B1193" s="88" t="s">
        <v>558</v>
      </c>
      <c r="C1193" s="89" t="s">
        <v>505</v>
      </c>
      <c r="D1193" s="90">
        <v>0.01</v>
      </c>
      <c r="E1193" s="91">
        <f>Table04!E46</f>
        <v>500000</v>
      </c>
      <c r="F1193" s="92">
        <f>D1193*E1193</f>
        <v>5000</v>
      </c>
      <c r="G1193" s="65"/>
    </row>
    <row r="1194" spans="1:7" customHeight="1" ht="14.1">
      <c r="A1194" s="87" t="s">
        <v>1280</v>
      </c>
      <c r="B1194" s="88" t="s">
        <v>560</v>
      </c>
      <c r="C1194" s="89" t="s">
        <v>505</v>
      </c>
      <c r="D1194" s="90">
        <v>0.01</v>
      </c>
      <c r="E1194" s="91">
        <f>Table04!E47</f>
        <v>600000</v>
      </c>
      <c r="F1194" s="92">
        <f>D1194*E1194</f>
        <v>6000</v>
      </c>
      <c r="G1194" s="65"/>
    </row>
    <row r="1195" spans="1:7" customHeight="1" ht="14.1">
      <c r="A1195" s="87" t="s">
        <v>1281</v>
      </c>
      <c r="B1195" s="88" t="s">
        <v>532</v>
      </c>
      <c r="C1195" s="89" t="s">
        <v>505</v>
      </c>
      <c r="D1195" s="90">
        <v>0.01</v>
      </c>
      <c r="E1195" s="91">
        <f>Table04!E33</f>
        <v>80000</v>
      </c>
      <c r="F1195" s="92">
        <f>D1195*E1195</f>
        <v>800</v>
      </c>
      <c r="G1195" s="65"/>
    </row>
    <row r="1196" spans="1:7" customHeight="1" ht="14.1">
      <c r="A1196" s="87" t="s">
        <v>1282</v>
      </c>
      <c r="B1196" s="88" t="s">
        <v>504</v>
      </c>
      <c r="C1196" s="89" t="s">
        <v>505</v>
      </c>
      <c r="D1196" s="90">
        <v>0.01</v>
      </c>
      <c r="E1196" s="91">
        <f>Table04!E20</f>
        <v>250000</v>
      </c>
      <c r="F1196" s="92">
        <f>D1196*E1196</f>
        <v>2500</v>
      </c>
      <c r="G1196" s="65"/>
    </row>
    <row r="1197" spans="1:7" customHeight="1" ht="14.1">
      <c r="A1197" s="87" t="s">
        <v>1283</v>
      </c>
      <c r="B1197" s="88" t="s">
        <v>509</v>
      </c>
      <c r="C1197" s="89" t="s">
        <v>505</v>
      </c>
      <c r="D1197" s="90">
        <v>0.001</v>
      </c>
      <c r="E1197" s="91">
        <f>Table04!E22</f>
        <v>255000</v>
      </c>
      <c r="F1197" s="92">
        <f>D1197*E1197</f>
        <v>255</v>
      </c>
      <c r="G1197" s="65"/>
    </row>
    <row r="1198" spans="1:7" customHeight="1" ht="14.1">
      <c r="A1198" s="87" t="s">
        <v>1284</v>
      </c>
      <c r="B1198" s="88" t="s">
        <v>774</v>
      </c>
      <c r="C1198" s="89" t="s">
        <v>772</v>
      </c>
      <c r="D1198" s="90">
        <v>0.01</v>
      </c>
      <c r="E1198" s="91">
        <f>Table04!E151</f>
        <v>250000</v>
      </c>
      <c r="F1198" s="92">
        <f>D1198*E1198</f>
        <v>2500</v>
      </c>
      <c r="G1198" s="65"/>
    </row>
    <row r="1199" spans="1:7" customHeight="1" ht="14.1">
      <c r="A1199" s="87" t="s">
        <v>1285</v>
      </c>
      <c r="B1199" s="88" t="s">
        <v>520</v>
      </c>
      <c r="C1199" s="89" t="s">
        <v>163</v>
      </c>
      <c r="D1199" s="90">
        <v>0.001</v>
      </c>
      <c r="E1199" s="91">
        <f>Table04!E27</f>
        <v>200000</v>
      </c>
      <c r="F1199" s="92">
        <f>D1199*E1199</f>
        <v>200</v>
      </c>
      <c r="G1199" s="65"/>
    </row>
    <row r="1200" spans="1:7" customHeight="1" ht="14.1">
      <c r="A1200" s="87" t="s">
        <v>1008</v>
      </c>
      <c r="B1200" s="88" t="s">
        <v>1009</v>
      </c>
      <c r="C1200" s="89" t="s">
        <v>1010</v>
      </c>
      <c r="D1200" s="90">
        <v>20</v>
      </c>
      <c r="E1200" s="91">
        <f>SUM(F1199:F1191)/100</f>
        <v>196.9</v>
      </c>
      <c r="F1200" s="92">
        <f>D1200*E1200</f>
        <v>3938</v>
      </c>
      <c r="G1200" s="65"/>
    </row>
    <row r="1201" spans="1:7" customHeight="1" ht="14.1">
      <c r="A1201" s="87" t="s">
        <v>977</v>
      </c>
      <c r="B1201" s="88" t="s">
        <v>979</v>
      </c>
      <c r="C1201" s="89"/>
      <c r="D1201" s="90"/>
      <c r="E1201" s="91"/>
      <c r="F1201" s="92">
        <f>SUM(F1202:F1202)</f>
        <v>952419</v>
      </c>
      <c r="G1201" s="65"/>
    </row>
    <row r="1202" spans="1:7" customHeight="1" ht="14.1">
      <c r="A1202" s="87" t="s">
        <v>1078</v>
      </c>
      <c r="B1202" s="88" t="s">
        <v>809</v>
      </c>
      <c r="C1202" s="89" t="s">
        <v>175</v>
      </c>
      <c r="D1202" s="90">
        <v>3</v>
      </c>
      <c r="E1202" s="91">
        <f>Table05!E15</f>
        <v>317473</v>
      </c>
      <c r="F1202" s="92">
        <f>D1202*E1202</f>
        <v>952419</v>
      </c>
      <c r="G1202" s="65"/>
    </row>
    <row r="1203" spans="1:7" customHeight="1" ht="14.1">
      <c r="A1203" s="87" t="s">
        <v>977</v>
      </c>
      <c r="B1203" s="88" t="s">
        <v>1012</v>
      </c>
      <c r="C1203" s="89"/>
      <c r="D1203" s="90"/>
      <c r="E1203" s="91"/>
      <c r="F1203" s="92">
        <f>SUM(F1204:F1205)</f>
        <v>30539.106</v>
      </c>
      <c r="G1203" s="65"/>
    </row>
    <row r="1204" spans="1:7" customHeight="1" ht="14.1">
      <c r="A1204" s="87" t="s">
        <v>1286</v>
      </c>
      <c r="B1204" s="88" t="s">
        <v>942</v>
      </c>
      <c r="C1204" s="89" t="s">
        <v>830</v>
      </c>
      <c r="D1204" s="90">
        <v>0.27</v>
      </c>
      <c r="E1204" s="91">
        <f>Table06!E63</f>
        <v>110890</v>
      </c>
      <c r="F1204" s="92">
        <f>D1204*E1204</f>
        <v>29940.3</v>
      </c>
      <c r="G1204" s="65"/>
    </row>
    <row r="1205" spans="1:7" customHeight="1" ht="14.1">
      <c r="A1205" s="87" t="s">
        <v>1081</v>
      </c>
      <c r="B1205" s="88" t="s">
        <v>1082</v>
      </c>
      <c r="C1205" s="89" t="s">
        <v>1010</v>
      </c>
      <c r="D1205" s="90">
        <v>2</v>
      </c>
      <c r="E1205" s="91">
        <f>SUM(F1204:F1204)/100</f>
        <v>299.403</v>
      </c>
      <c r="F1205" s="92">
        <f>D1205*E1205</f>
        <v>598.806</v>
      </c>
      <c r="G1205" s="65"/>
    </row>
    <row r="1206" spans="1:7" customHeight="1" ht="14.1">
      <c r="A1206" s="87" t="s">
        <v>977</v>
      </c>
      <c r="B1206" s="88" t="s">
        <v>981</v>
      </c>
      <c r="C1206" s="89"/>
      <c r="D1206" s="90"/>
      <c r="E1206" s="91"/>
      <c r="F1206" s="92">
        <f>SUM(F1205:F1190)/2</f>
        <v>1006586.106</v>
      </c>
      <c r="G1206" s="65"/>
    </row>
    <row r="1207" spans="1:7" customHeight="1" ht="14.1">
      <c r="A1207" s="87" t="s">
        <v>977</v>
      </c>
      <c r="B1207" s="88" t="s">
        <v>982</v>
      </c>
      <c r="C1207" s="89" t="s">
        <v>75</v>
      </c>
      <c r="D1207" s="90" t="str">
        <f>hsTTK*100&amp;"%x(VL+NC+M)"</f>
        <v>2.5%x(VL+NC+M)</v>
      </c>
      <c r="E1207" s="91"/>
      <c r="F1207" s="92">
        <f>F1206*hsTTK</f>
        <v>25164.65265</v>
      </c>
      <c r="G1207" s="65"/>
    </row>
    <row r="1208" spans="1:7" customHeight="1" ht="14.1">
      <c r="A1208" s="87" t="s">
        <v>977</v>
      </c>
      <c r="B1208" s="88" t="s">
        <v>983</v>
      </c>
      <c r="C1208" s="89" t="s">
        <v>62</v>
      </c>
      <c r="D1208" s="90" t="s">
        <v>984</v>
      </c>
      <c r="E1208" s="91"/>
      <c r="F1208" s="92">
        <f>F1207+F1206</f>
        <v>1031750.75865</v>
      </c>
      <c r="G1208" s="65"/>
    </row>
    <row r="1209" spans="1:7" customHeight="1" ht="14.1">
      <c r="A1209" s="87" t="s">
        <v>977</v>
      </c>
      <c r="B1209" s="88" t="s">
        <v>985</v>
      </c>
      <c r="C1209" s="89" t="s">
        <v>77</v>
      </c>
      <c r="D1209" s="90" t="str">
        <f>hsCPC*100&amp;"%xT"</f>
        <v>6.5%xT</v>
      </c>
      <c r="E1209" s="91"/>
      <c r="F1209" s="92">
        <f>F1208*hsCPC</f>
        <v>67063.79931225</v>
      </c>
      <c r="G1209" s="65"/>
    </row>
    <row r="1210" spans="1:7" customHeight="1" ht="14.1">
      <c r="A1210" s="87" t="s">
        <v>977</v>
      </c>
      <c r="B1210" s="88" t="s">
        <v>986</v>
      </c>
      <c r="C1210" s="89" t="s">
        <v>79</v>
      </c>
      <c r="D1210" s="90" t="str">
        <f>hsTL*100&amp;"%x(T+C)"</f>
        <v>5.5%x(T+C)</v>
      </c>
      <c r="E1210" s="91"/>
      <c r="F1210" s="92">
        <f>hsTL*(F1209+F1208)</f>
        <v>60434.800687924</v>
      </c>
      <c r="G1210" s="65"/>
    </row>
    <row r="1211" spans="1:7" customHeight="1" ht="14.1">
      <c r="A1211" s="87" t="s">
        <v>977</v>
      </c>
      <c r="B1211" s="88" t="s">
        <v>987</v>
      </c>
      <c r="C1211" s="89" t="s">
        <v>81</v>
      </c>
      <c r="D1211" s="90" t="s">
        <v>82</v>
      </c>
      <c r="E1211" s="91"/>
      <c r="F1211" s="92">
        <f>(F1210+F1209+F1208)</f>
        <v>1159249.3586502</v>
      </c>
      <c r="G1211" s="65"/>
    </row>
    <row r="1212" spans="1:7" customHeight="1" ht="14.1">
      <c r="A1212" s="87" t="s">
        <v>977</v>
      </c>
      <c r="B1212" s="88" t="s">
        <v>988</v>
      </c>
      <c r="C1212" s="89" t="s">
        <v>84</v>
      </c>
      <c r="D1212" s="90" t="s">
        <v>85</v>
      </c>
      <c r="E1212" s="91"/>
      <c r="F1212" s="92">
        <f>F1211*10/100</f>
        <v>115924.93586502</v>
      </c>
      <c r="G1212" s="65"/>
    </row>
    <row r="1213" spans="1:7" customHeight="1" ht="14.1">
      <c r="A1213" s="87" t="s">
        <v>977</v>
      </c>
      <c r="B1213" s="88" t="s">
        <v>989</v>
      </c>
      <c r="C1213" s="89" t="s">
        <v>990</v>
      </c>
      <c r="D1213" s="90" t="str">
        <f>hsLT*100&amp;"%x(G+GTGT)"</f>
        <v>1%x(G+GTGT)</v>
      </c>
      <c r="E1213" s="91"/>
      <c r="F1213" s="92">
        <f>hsLT*(F1212+F1211)</f>
        <v>12751.742945152</v>
      </c>
      <c r="G1213" s="65"/>
    </row>
    <row r="1214" spans="1:7" customHeight="1" ht="14.1">
      <c r="A1214" s="87" t="s">
        <v>977</v>
      </c>
      <c r="B1214" s="88" t="s">
        <v>991</v>
      </c>
      <c r="C1214" s="89" t="s">
        <v>89</v>
      </c>
      <c r="D1214" s="90" t="s">
        <v>992</v>
      </c>
      <c r="E1214" s="91"/>
      <c r="F1214" s="92">
        <f>(F1213+F1212+F1211)</f>
        <v>1287926.0374603</v>
      </c>
      <c r="G1214" s="65"/>
    </row>
    <row r="1215" spans="1:7" customHeight="1" ht="14.1">
      <c r="A1215" s="211" t="s">
        <v>1287</v>
      </c>
      <c r="B1215" s="212"/>
      <c r="C1215" s="213"/>
      <c r="D1215" s="214"/>
      <c r="E1215" s="215"/>
      <c r="F1215" s="216"/>
      <c r="G1215" s="65"/>
    </row>
    <row r="1216" spans="1:7" customHeight="1" ht="14.1">
      <c r="A1216" s="207" t="s">
        <v>311</v>
      </c>
      <c r="B1216" s="208" t="s">
        <v>1288</v>
      </c>
      <c r="C1216" s="60"/>
      <c r="D1216" s="209"/>
      <c r="E1216" s="38"/>
      <c r="F1216" s="210"/>
      <c r="G1216" s="65"/>
    </row>
    <row r="1217" spans="1:7" customHeight="1" ht="14.1">
      <c r="A1217" s="207" t="s">
        <v>1275</v>
      </c>
      <c r="B1217" s="208"/>
      <c r="C1217" s="60"/>
      <c r="D1217" s="209"/>
      <c r="E1217" s="38"/>
      <c r="F1217" s="210"/>
      <c r="G1217" s="65"/>
    </row>
    <row r="1218" spans="1:7" customHeight="1" ht="14.1">
      <c r="A1218" s="93" t="s">
        <v>977</v>
      </c>
      <c r="B1218" s="94" t="s">
        <v>1276</v>
      </c>
      <c r="C1218" s="95"/>
      <c r="D1218" s="96"/>
      <c r="E1218" s="97"/>
      <c r="F1218" s="98"/>
      <c r="G1218" s="65"/>
    </row>
    <row r="1219" spans="1:7" customHeight="1" ht="14.1">
      <c r="A1219" s="87" t="s">
        <v>977</v>
      </c>
      <c r="B1219" s="88" t="s">
        <v>1001</v>
      </c>
      <c r="C1219" s="89"/>
      <c r="D1219" s="90"/>
      <c r="E1219" s="91"/>
      <c r="F1219" s="92">
        <f>SUM(F1220:F1229)</f>
        <v>24588</v>
      </c>
      <c r="G1219" s="65"/>
    </row>
    <row r="1220" spans="1:7" customHeight="1" ht="14.1">
      <c r="A1220" s="87" t="s">
        <v>1277</v>
      </c>
      <c r="B1220" s="88" t="s">
        <v>578</v>
      </c>
      <c r="C1220" s="89" t="s">
        <v>182</v>
      </c>
      <c r="D1220" s="90">
        <v>0.5</v>
      </c>
      <c r="E1220" s="91">
        <f>Table04!E56</f>
        <v>4000</v>
      </c>
      <c r="F1220" s="92">
        <f>D1220*E1220</f>
        <v>2000</v>
      </c>
      <c r="G1220" s="65"/>
    </row>
    <row r="1221" spans="1:7" customHeight="1" ht="14.1">
      <c r="A1221" s="87" t="s">
        <v>1278</v>
      </c>
      <c r="B1221" s="88" t="s">
        <v>715</v>
      </c>
      <c r="C1221" s="89" t="s">
        <v>505</v>
      </c>
      <c r="D1221" s="90">
        <v>0.001</v>
      </c>
      <c r="E1221" s="91">
        <f>Table04!E122</f>
        <v>1235000</v>
      </c>
      <c r="F1221" s="92">
        <f>D1221*E1221</f>
        <v>1235</v>
      </c>
      <c r="G1221" s="65"/>
    </row>
    <row r="1222" spans="1:7" customHeight="1" ht="14.1">
      <c r="A1222" s="87" t="s">
        <v>1279</v>
      </c>
      <c r="B1222" s="88" t="s">
        <v>558</v>
      </c>
      <c r="C1222" s="89" t="s">
        <v>505</v>
      </c>
      <c r="D1222" s="90">
        <v>0.01</v>
      </c>
      <c r="E1222" s="91">
        <f>Table04!E46</f>
        <v>500000</v>
      </c>
      <c r="F1222" s="92">
        <f>D1222*E1222</f>
        <v>5000</v>
      </c>
      <c r="G1222" s="65"/>
    </row>
    <row r="1223" spans="1:7" customHeight="1" ht="14.1">
      <c r="A1223" s="87" t="s">
        <v>1280</v>
      </c>
      <c r="B1223" s="88" t="s">
        <v>560</v>
      </c>
      <c r="C1223" s="89" t="s">
        <v>505</v>
      </c>
      <c r="D1223" s="90">
        <v>0.01</v>
      </c>
      <c r="E1223" s="91">
        <f>Table04!E47</f>
        <v>600000</v>
      </c>
      <c r="F1223" s="92">
        <f>D1223*E1223</f>
        <v>6000</v>
      </c>
      <c r="G1223" s="65"/>
    </row>
    <row r="1224" spans="1:7" customHeight="1" ht="14.1">
      <c r="A1224" s="87" t="s">
        <v>1281</v>
      </c>
      <c r="B1224" s="88" t="s">
        <v>532</v>
      </c>
      <c r="C1224" s="89" t="s">
        <v>505</v>
      </c>
      <c r="D1224" s="90">
        <v>0.01</v>
      </c>
      <c r="E1224" s="91">
        <f>Table04!E33</f>
        <v>80000</v>
      </c>
      <c r="F1224" s="92">
        <f>D1224*E1224</f>
        <v>800</v>
      </c>
      <c r="G1224" s="65"/>
    </row>
    <row r="1225" spans="1:7" customHeight="1" ht="14.1">
      <c r="A1225" s="87" t="s">
        <v>1282</v>
      </c>
      <c r="B1225" s="88" t="s">
        <v>504</v>
      </c>
      <c r="C1225" s="89" t="s">
        <v>505</v>
      </c>
      <c r="D1225" s="90">
        <v>0.01</v>
      </c>
      <c r="E1225" s="91">
        <f>Table04!E20</f>
        <v>250000</v>
      </c>
      <c r="F1225" s="92">
        <f>D1225*E1225</f>
        <v>2500</v>
      </c>
      <c r="G1225" s="65"/>
    </row>
    <row r="1226" spans="1:7" customHeight="1" ht="14.1">
      <c r="A1226" s="87" t="s">
        <v>1283</v>
      </c>
      <c r="B1226" s="88" t="s">
        <v>509</v>
      </c>
      <c r="C1226" s="89" t="s">
        <v>505</v>
      </c>
      <c r="D1226" s="90">
        <v>0.001</v>
      </c>
      <c r="E1226" s="91">
        <f>Table04!E22</f>
        <v>255000</v>
      </c>
      <c r="F1226" s="92">
        <f>D1226*E1226</f>
        <v>255</v>
      </c>
      <c r="G1226" s="65"/>
    </row>
    <row r="1227" spans="1:7" customHeight="1" ht="14.1">
      <c r="A1227" s="87" t="s">
        <v>1289</v>
      </c>
      <c r="B1227" s="88" t="s">
        <v>774</v>
      </c>
      <c r="C1227" s="89" t="s">
        <v>772</v>
      </c>
      <c r="D1227" s="90">
        <v>0.01</v>
      </c>
      <c r="E1227" s="91">
        <f>Table04!E152</f>
        <v>250000</v>
      </c>
      <c r="F1227" s="92">
        <f>D1227*E1227</f>
        <v>2500</v>
      </c>
      <c r="G1227" s="65"/>
    </row>
    <row r="1228" spans="1:7" customHeight="1" ht="14.1">
      <c r="A1228" s="87" t="s">
        <v>1285</v>
      </c>
      <c r="B1228" s="88" t="s">
        <v>520</v>
      </c>
      <c r="C1228" s="89" t="s">
        <v>163</v>
      </c>
      <c r="D1228" s="90">
        <v>0.001</v>
      </c>
      <c r="E1228" s="91">
        <f>Table04!E27</f>
        <v>200000</v>
      </c>
      <c r="F1228" s="92">
        <f>D1228*E1228</f>
        <v>200</v>
      </c>
      <c r="G1228" s="65"/>
    </row>
    <row r="1229" spans="1:7" customHeight="1" ht="14.1">
      <c r="A1229" s="87" t="s">
        <v>1008</v>
      </c>
      <c r="B1229" s="88" t="s">
        <v>1009</v>
      </c>
      <c r="C1229" s="89" t="s">
        <v>1010</v>
      </c>
      <c r="D1229" s="90">
        <v>20</v>
      </c>
      <c r="E1229" s="91">
        <f>SUM(F1228:F1220)/100</f>
        <v>204.9</v>
      </c>
      <c r="F1229" s="92">
        <f>D1229*E1229</f>
        <v>4098</v>
      </c>
      <c r="G1229" s="65"/>
    </row>
    <row r="1230" spans="1:7" customHeight="1" ht="14.1">
      <c r="A1230" s="87" t="s">
        <v>977</v>
      </c>
      <c r="B1230" s="88" t="s">
        <v>979</v>
      </c>
      <c r="C1230" s="89"/>
      <c r="D1230" s="90"/>
      <c r="E1230" s="91"/>
      <c r="F1230" s="92">
        <f>SUM(F1231:F1231)</f>
        <v>1193698.48</v>
      </c>
      <c r="G1230" s="65"/>
    </row>
    <row r="1231" spans="1:7" customHeight="1" ht="14.1">
      <c r="A1231" s="87" t="s">
        <v>1078</v>
      </c>
      <c r="B1231" s="88" t="s">
        <v>809</v>
      </c>
      <c r="C1231" s="89" t="s">
        <v>175</v>
      </c>
      <c r="D1231" s="90">
        <v>3.76</v>
      </c>
      <c r="E1231" s="91">
        <f>Table05!E15</f>
        <v>317473</v>
      </c>
      <c r="F1231" s="92">
        <f>D1231*E1231</f>
        <v>1193698.48</v>
      </c>
      <c r="G1231" s="65"/>
    </row>
    <row r="1232" spans="1:7" customHeight="1" ht="14.1">
      <c r="A1232" s="87" t="s">
        <v>977</v>
      </c>
      <c r="B1232" s="88" t="s">
        <v>1012</v>
      </c>
      <c r="C1232" s="89"/>
      <c r="D1232" s="90"/>
      <c r="E1232" s="91"/>
      <c r="F1232" s="92">
        <f>SUM(F1233:F1234)</f>
        <v>38456.652</v>
      </c>
      <c r="G1232" s="65"/>
    </row>
    <row r="1233" spans="1:7" customHeight="1" ht="14.1">
      <c r="A1233" s="87" t="s">
        <v>1286</v>
      </c>
      <c r="B1233" s="88" t="s">
        <v>942</v>
      </c>
      <c r="C1233" s="89" t="s">
        <v>830</v>
      </c>
      <c r="D1233" s="90">
        <v>0.34</v>
      </c>
      <c r="E1233" s="91">
        <f>Table06!E63</f>
        <v>110890</v>
      </c>
      <c r="F1233" s="92">
        <f>D1233*E1233</f>
        <v>37702.6</v>
      </c>
      <c r="G1233" s="65"/>
    </row>
    <row r="1234" spans="1:7" customHeight="1" ht="14.1">
      <c r="A1234" s="87" t="s">
        <v>1081</v>
      </c>
      <c r="B1234" s="88" t="s">
        <v>1082</v>
      </c>
      <c r="C1234" s="89" t="s">
        <v>1010</v>
      </c>
      <c r="D1234" s="90">
        <v>2</v>
      </c>
      <c r="E1234" s="91">
        <f>SUM(F1233:F1233)/100</f>
        <v>377.026</v>
      </c>
      <c r="F1234" s="92">
        <f>D1234*E1234</f>
        <v>754.052</v>
      </c>
      <c r="G1234" s="65"/>
    </row>
    <row r="1235" spans="1:7" customHeight="1" ht="14.1">
      <c r="A1235" s="87" t="s">
        <v>977</v>
      </c>
      <c r="B1235" s="88" t="s">
        <v>981</v>
      </c>
      <c r="C1235" s="89"/>
      <c r="D1235" s="90"/>
      <c r="E1235" s="91"/>
      <c r="F1235" s="92">
        <f>SUM(F1234:F1219)/2</f>
        <v>1256743.132</v>
      </c>
      <c r="G1235" s="65"/>
    </row>
    <row r="1236" spans="1:7" customHeight="1" ht="14.1">
      <c r="A1236" s="87" t="s">
        <v>977</v>
      </c>
      <c r="B1236" s="88" t="s">
        <v>982</v>
      </c>
      <c r="C1236" s="89" t="s">
        <v>75</v>
      </c>
      <c r="D1236" s="90" t="str">
        <f>hsTTK*100&amp;"%x(VL+NC+M)"</f>
        <v>2.5%x(VL+NC+M)</v>
      </c>
      <c r="E1236" s="91"/>
      <c r="F1236" s="92">
        <f>F1235*hsTTK</f>
        <v>31418.5783</v>
      </c>
      <c r="G1236" s="65"/>
    </row>
    <row r="1237" spans="1:7" customHeight="1" ht="14.1">
      <c r="A1237" s="87" t="s">
        <v>977</v>
      </c>
      <c r="B1237" s="88" t="s">
        <v>983</v>
      </c>
      <c r="C1237" s="89" t="s">
        <v>62</v>
      </c>
      <c r="D1237" s="90" t="s">
        <v>984</v>
      </c>
      <c r="E1237" s="91"/>
      <c r="F1237" s="92">
        <f>F1236+F1235</f>
        <v>1288161.7103</v>
      </c>
      <c r="G1237" s="65"/>
    </row>
    <row r="1238" spans="1:7" customHeight="1" ht="14.1">
      <c r="A1238" s="87" t="s">
        <v>977</v>
      </c>
      <c r="B1238" s="88" t="s">
        <v>985</v>
      </c>
      <c r="C1238" s="89" t="s">
        <v>77</v>
      </c>
      <c r="D1238" s="90" t="str">
        <f>hsCPC*100&amp;"%xT"</f>
        <v>6.5%xT</v>
      </c>
      <c r="E1238" s="91"/>
      <c r="F1238" s="92">
        <f>F1237*hsCPC</f>
        <v>83730.5111695</v>
      </c>
      <c r="G1238" s="65"/>
    </row>
    <row r="1239" spans="1:7" customHeight="1" ht="14.1">
      <c r="A1239" s="87" t="s">
        <v>977</v>
      </c>
      <c r="B1239" s="88" t="s">
        <v>986</v>
      </c>
      <c r="C1239" s="89" t="s">
        <v>79</v>
      </c>
      <c r="D1239" s="90" t="str">
        <f>hsTL*100&amp;"%x(T+C)"</f>
        <v>5.5%x(T+C)</v>
      </c>
      <c r="E1239" s="91"/>
      <c r="F1239" s="92">
        <f>hsTL*(F1238+F1237)</f>
        <v>75454.072180823</v>
      </c>
      <c r="G1239" s="65"/>
    </row>
    <row r="1240" spans="1:7" customHeight="1" ht="14.1">
      <c r="A1240" s="87" t="s">
        <v>977</v>
      </c>
      <c r="B1240" s="88" t="s">
        <v>987</v>
      </c>
      <c r="C1240" s="89" t="s">
        <v>81</v>
      </c>
      <c r="D1240" s="90" t="s">
        <v>82</v>
      </c>
      <c r="E1240" s="91"/>
      <c r="F1240" s="92">
        <f>(F1239+F1238+F1237)</f>
        <v>1447346.2936503</v>
      </c>
      <c r="G1240" s="65"/>
    </row>
    <row r="1241" spans="1:7" customHeight="1" ht="14.1">
      <c r="A1241" s="87" t="s">
        <v>977</v>
      </c>
      <c r="B1241" s="88" t="s">
        <v>988</v>
      </c>
      <c r="C1241" s="89" t="s">
        <v>84</v>
      </c>
      <c r="D1241" s="90" t="s">
        <v>85</v>
      </c>
      <c r="E1241" s="91"/>
      <c r="F1241" s="92">
        <f>F1240*10/100</f>
        <v>144734.62936503</v>
      </c>
      <c r="G1241" s="65"/>
    </row>
    <row r="1242" spans="1:7" customHeight="1" ht="14.1">
      <c r="A1242" s="87" t="s">
        <v>977</v>
      </c>
      <c r="B1242" s="88" t="s">
        <v>989</v>
      </c>
      <c r="C1242" s="89" t="s">
        <v>990</v>
      </c>
      <c r="D1242" s="90" t="str">
        <f>hsLT*100&amp;"%x(G+GTGT)"</f>
        <v>1%x(G+GTGT)</v>
      </c>
      <c r="E1242" s="91"/>
      <c r="F1242" s="92">
        <f>hsLT*(F1241+F1240)</f>
        <v>15920.809230154</v>
      </c>
      <c r="G1242" s="65"/>
    </row>
    <row r="1243" spans="1:7" customHeight="1" ht="14.1">
      <c r="A1243" s="87" t="s">
        <v>977</v>
      </c>
      <c r="B1243" s="88" t="s">
        <v>991</v>
      </c>
      <c r="C1243" s="89" t="s">
        <v>89</v>
      </c>
      <c r="D1243" s="90" t="s">
        <v>992</v>
      </c>
      <c r="E1243" s="91"/>
      <c r="F1243" s="92">
        <f>(F1242+F1241+F1240)</f>
        <v>1608001.7322455</v>
      </c>
      <c r="G1243" s="65"/>
    </row>
    <row r="1244" spans="1:7" customHeight="1" ht="14.1">
      <c r="A1244" s="211" t="s">
        <v>1290</v>
      </c>
      <c r="B1244" s="212"/>
      <c r="C1244" s="213"/>
      <c r="D1244" s="214"/>
      <c r="E1244" s="215"/>
      <c r="F1244" s="216"/>
      <c r="G1244" s="65"/>
    </row>
    <row r="1245" spans="1:7" customHeight="1" ht="14.1">
      <c r="A1245" s="207" t="s">
        <v>307</v>
      </c>
      <c r="B1245" s="208" t="s">
        <v>1274</v>
      </c>
      <c r="C1245" s="60"/>
      <c r="D1245" s="209"/>
      <c r="E1245" s="38"/>
      <c r="F1245" s="210"/>
      <c r="G1245" s="65"/>
    </row>
    <row r="1246" spans="1:7" customHeight="1" ht="14.1">
      <c r="A1246" s="207" t="s">
        <v>1275</v>
      </c>
      <c r="B1246" s="208"/>
      <c r="C1246" s="60"/>
      <c r="D1246" s="209"/>
      <c r="E1246" s="38"/>
      <c r="F1246" s="210"/>
      <c r="G1246" s="65"/>
    </row>
    <row r="1247" spans="1:7" customHeight="1" ht="14.1">
      <c r="A1247" s="93" t="s">
        <v>977</v>
      </c>
      <c r="B1247" s="94" t="s">
        <v>1276</v>
      </c>
      <c r="C1247" s="95"/>
      <c r="D1247" s="96"/>
      <c r="E1247" s="97"/>
      <c r="F1247" s="98"/>
      <c r="G1247" s="65"/>
    </row>
    <row r="1248" spans="1:7" customHeight="1" ht="14.1">
      <c r="A1248" s="87" t="s">
        <v>977</v>
      </c>
      <c r="B1248" s="88" t="s">
        <v>1001</v>
      </c>
      <c r="C1248" s="89"/>
      <c r="D1248" s="90"/>
      <c r="E1248" s="91"/>
      <c r="F1248" s="92">
        <f>SUM(F1249:F1258)</f>
        <v>23628</v>
      </c>
      <c r="G1248" s="65"/>
    </row>
    <row r="1249" spans="1:7" customHeight="1" ht="14.1">
      <c r="A1249" s="87" t="s">
        <v>1277</v>
      </c>
      <c r="B1249" s="88" t="s">
        <v>578</v>
      </c>
      <c r="C1249" s="89" t="s">
        <v>182</v>
      </c>
      <c r="D1249" s="90">
        <v>0.3</v>
      </c>
      <c r="E1249" s="91">
        <f>Table04!E56</f>
        <v>4000</v>
      </c>
      <c r="F1249" s="92">
        <f>D1249*E1249</f>
        <v>1200</v>
      </c>
      <c r="G1249" s="65"/>
    </row>
    <row r="1250" spans="1:7" customHeight="1" ht="14.1">
      <c r="A1250" s="87" t="s">
        <v>1278</v>
      </c>
      <c r="B1250" s="88" t="s">
        <v>715</v>
      </c>
      <c r="C1250" s="89" t="s">
        <v>505</v>
      </c>
      <c r="D1250" s="90">
        <v>0.001</v>
      </c>
      <c r="E1250" s="91">
        <f>Table04!E122</f>
        <v>1235000</v>
      </c>
      <c r="F1250" s="92">
        <f>D1250*E1250</f>
        <v>1235</v>
      </c>
      <c r="G1250" s="65"/>
    </row>
    <row r="1251" spans="1:7" customHeight="1" ht="14.1">
      <c r="A1251" s="87" t="s">
        <v>1279</v>
      </c>
      <c r="B1251" s="88" t="s">
        <v>558</v>
      </c>
      <c r="C1251" s="89" t="s">
        <v>505</v>
      </c>
      <c r="D1251" s="90">
        <v>0.01</v>
      </c>
      <c r="E1251" s="91">
        <f>Table04!E46</f>
        <v>500000</v>
      </c>
      <c r="F1251" s="92">
        <f>D1251*E1251</f>
        <v>5000</v>
      </c>
      <c r="G1251" s="65"/>
    </row>
    <row r="1252" spans="1:7" customHeight="1" ht="14.1">
      <c r="A1252" s="87" t="s">
        <v>1280</v>
      </c>
      <c r="B1252" s="88" t="s">
        <v>560</v>
      </c>
      <c r="C1252" s="89" t="s">
        <v>505</v>
      </c>
      <c r="D1252" s="90">
        <v>0.01</v>
      </c>
      <c r="E1252" s="91">
        <f>Table04!E47</f>
        <v>600000</v>
      </c>
      <c r="F1252" s="92">
        <f>D1252*E1252</f>
        <v>6000</v>
      </c>
      <c r="G1252" s="65"/>
    </row>
    <row r="1253" spans="1:7" customHeight="1" ht="14.1">
      <c r="A1253" s="87" t="s">
        <v>1281</v>
      </c>
      <c r="B1253" s="88" t="s">
        <v>532</v>
      </c>
      <c r="C1253" s="89" t="s">
        <v>505</v>
      </c>
      <c r="D1253" s="90">
        <v>0.01</v>
      </c>
      <c r="E1253" s="91">
        <f>Table04!E33</f>
        <v>80000</v>
      </c>
      <c r="F1253" s="92">
        <f>D1253*E1253</f>
        <v>800</v>
      </c>
      <c r="G1253" s="65"/>
    </row>
    <row r="1254" spans="1:7" customHeight="1" ht="14.1">
      <c r="A1254" s="87" t="s">
        <v>1282</v>
      </c>
      <c r="B1254" s="88" t="s">
        <v>504</v>
      </c>
      <c r="C1254" s="89" t="s">
        <v>505</v>
      </c>
      <c r="D1254" s="90">
        <v>0.01</v>
      </c>
      <c r="E1254" s="91">
        <f>Table04!E20</f>
        <v>250000</v>
      </c>
      <c r="F1254" s="92">
        <f>D1254*E1254</f>
        <v>2500</v>
      </c>
      <c r="G1254" s="65"/>
    </row>
    <row r="1255" spans="1:7" customHeight="1" ht="14.1">
      <c r="A1255" s="87" t="s">
        <v>1283</v>
      </c>
      <c r="B1255" s="88" t="s">
        <v>509</v>
      </c>
      <c r="C1255" s="89" t="s">
        <v>505</v>
      </c>
      <c r="D1255" s="90">
        <v>0.001</v>
      </c>
      <c r="E1255" s="91">
        <f>Table04!E22</f>
        <v>255000</v>
      </c>
      <c r="F1255" s="92">
        <f>D1255*E1255</f>
        <v>255</v>
      </c>
      <c r="G1255" s="65"/>
    </row>
    <row r="1256" spans="1:7" customHeight="1" ht="14.1">
      <c r="A1256" s="87" t="s">
        <v>1284</v>
      </c>
      <c r="B1256" s="88" t="s">
        <v>774</v>
      </c>
      <c r="C1256" s="89" t="s">
        <v>772</v>
      </c>
      <c r="D1256" s="90">
        <v>0.01</v>
      </c>
      <c r="E1256" s="91">
        <f>Table04!E151</f>
        <v>250000</v>
      </c>
      <c r="F1256" s="92">
        <f>D1256*E1256</f>
        <v>2500</v>
      </c>
      <c r="G1256" s="65"/>
    </row>
    <row r="1257" spans="1:7" customHeight="1" ht="14.1">
      <c r="A1257" s="87" t="s">
        <v>1285</v>
      </c>
      <c r="B1257" s="88" t="s">
        <v>520</v>
      </c>
      <c r="C1257" s="89" t="s">
        <v>163</v>
      </c>
      <c r="D1257" s="90">
        <v>0.001</v>
      </c>
      <c r="E1257" s="91">
        <f>Table04!E27</f>
        <v>200000</v>
      </c>
      <c r="F1257" s="92">
        <f>D1257*E1257</f>
        <v>200</v>
      </c>
      <c r="G1257" s="65"/>
    </row>
    <row r="1258" spans="1:7" customHeight="1" ht="14.1">
      <c r="A1258" s="87" t="s">
        <v>1008</v>
      </c>
      <c r="B1258" s="88" t="s">
        <v>1009</v>
      </c>
      <c r="C1258" s="89" t="s">
        <v>1010</v>
      </c>
      <c r="D1258" s="90">
        <v>20</v>
      </c>
      <c r="E1258" s="91">
        <f>SUM(F1257:F1249)/100</f>
        <v>196.9</v>
      </c>
      <c r="F1258" s="92">
        <f>D1258*E1258</f>
        <v>3938</v>
      </c>
      <c r="G1258" s="65"/>
    </row>
    <row r="1259" spans="1:7" customHeight="1" ht="14.1">
      <c r="A1259" s="87" t="s">
        <v>977</v>
      </c>
      <c r="B1259" s="88" t="s">
        <v>979</v>
      </c>
      <c r="C1259" s="89"/>
      <c r="D1259" s="90"/>
      <c r="E1259" s="91"/>
      <c r="F1259" s="92">
        <f>SUM(F1260:F1260)</f>
        <v>952419</v>
      </c>
      <c r="G1259" s="65"/>
    </row>
    <row r="1260" spans="1:7" customHeight="1" ht="14.1">
      <c r="A1260" s="87" t="s">
        <v>1078</v>
      </c>
      <c r="B1260" s="88" t="s">
        <v>809</v>
      </c>
      <c r="C1260" s="89" t="s">
        <v>175</v>
      </c>
      <c r="D1260" s="90">
        <v>3</v>
      </c>
      <c r="E1260" s="91">
        <f>Table05!E15</f>
        <v>317473</v>
      </c>
      <c r="F1260" s="92">
        <f>D1260*E1260</f>
        <v>952419</v>
      </c>
      <c r="G1260" s="65"/>
    </row>
    <row r="1261" spans="1:7" customHeight="1" ht="14.1">
      <c r="A1261" s="87" t="s">
        <v>977</v>
      </c>
      <c r="B1261" s="88" t="s">
        <v>1012</v>
      </c>
      <c r="C1261" s="89"/>
      <c r="D1261" s="90"/>
      <c r="E1261" s="91"/>
      <c r="F1261" s="92">
        <f>SUM(F1262:F1263)</f>
        <v>30539.106</v>
      </c>
      <c r="G1261" s="65"/>
    </row>
    <row r="1262" spans="1:7" customHeight="1" ht="14.1">
      <c r="A1262" s="87" t="s">
        <v>1286</v>
      </c>
      <c r="B1262" s="88" t="s">
        <v>942</v>
      </c>
      <c r="C1262" s="89" t="s">
        <v>830</v>
      </c>
      <c r="D1262" s="90">
        <v>0.27</v>
      </c>
      <c r="E1262" s="91">
        <f>Table06!E63</f>
        <v>110890</v>
      </c>
      <c r="F1262" s="92">
        <f>D1262*E1262</f>
        <v>29940.3</v>
      </c>
      <c r="G1262" s="65"/>
    </row>
    <row r="1263" spans="1:7" customHeight="1" ht="14.1">
      <c r="A1263" s="87" t="s">
        <v>1081</v>
      </c>
      <c r="B1263" s="88" t="s">
        <v>1082</v>
      </c>
      <c r="C1263" s="89" t="s">
        <v>1010</v>
      </c>
      <c r="D1263" s="90">
        <v>2</v>
      </c>
      <c r="E1263" s="91">
        <f>SUM(F1262:F1262)/100</f>
        <v>299.403</v>
      </c>
      <c r="F1263" s="92">
        <f>D1263*E1263</f>
        <v>598.806</v>
      </c>
      <c r="G1263" s="65"/>
    </row>
    <row r="1264" spans="1:7" customHeight="1" ht="14.1">
      <c r="A1264" s="87" t="s">
        <v>977</v>
      </c>
      <c r="B1264" s="88" t="s">
        <v>981</v>
      </c>
      <c r="C1264" s="89"/>
      <c r="D1264" s="90"/>
      <c r="E1264" s="91"/>
      <c r="F1264" s="92">
        <f>SUM(F1263:F1248)/2</f>
        <v>1006586.106</v>
      </c>
      <c r="G1264" s="65"/>
    </row>
    <row r="1265" spans="1:7" customHeight="1" ht="14.1">
      <c r="A1265" s="87" t="s">
        <v>977</v>
      </c>
      <c r="B1265" s="88" t="s">
        <v>982</v>
      </c>
      <c r="C1265" s="89" t="s">
        <v>75</v>
      </c>
      <c r="D1265" s="90" t="str">
        <f>hsTTK*100&amp;"%x(VL+NC+M)"</f>
        <v>2.5%x(VL+NC+M)</v>
      </c>
      <c r="E1265" s="91"/>
      <c r="F1265" s="92">
        <f>F1264*hsTTK</f>
        <v>25164.65265</v>
      </c>
      <c r="G1265" s="65"/>
    </row>
    <row r="1266" spans="1:7" customHeight="1" ht="14.1">
      <c r="A1266" s="87" t="s">
        <v>977</v>
      </c>
      <c r="B1266" s="88" t="s">
        <v>983</v>
      </c>
      <c r="C1266" s="89" t="s">
        <v>62</v>
      </c>
      <c r="D1266" s="90" t="s">
        <v>984</v>
      </c>
      <c r="E1266" s="91"/>
      <c r="F1266" s="92">
        <f>F1265+F1264</f>
        <v>1031750.75865</v>
      </c>
      <c r="G1266" s="65"/>
    </row>
    <row r="1267" spans="1:7" customHeight="1" ht="14.1">
      <c r="A1267" s="87" t="s">
        <v>977</v>
      </c>
      <c r="B1267" s="88" t="s">
        <v>985</v>
      </c>
      <c r="C1267" s="89" t="s">
        <v>77</v>
      </c>
      <c r="D1267" s="90" t="str">
        <f>hsCPC*100&amp;"%xT"</f>
        <v>6.5%xT</v>
      </c>
      <c r="E1267" s="91"/>
      <c r="F1267" s="92">
        <f>F1266*hsCPC</f>
        <v>67063.79931225</v>
      </c>
      <c r="G1267" s="65"/>
    </row>
    <row r="1268" spans="1:7" customHeight="1" ht="14.1">
      <c r="A1268" s="87" t="s">
        <v>977</v>
      </c>
      <c r="B1268" s="88" t="s">
        <v>986</v>
      </c>
      <c r="C1268" s="89" t="s">
        <v>79</v>
      </c>
      <c r="D1268" s="90" t="str">
        <f>hsTL*100&amp;"%x(T+C)"</f>
        <v>5.5%x(T+C)</v>
      </c>
      <c r="E1268" s="91"/>
      <c r="F1268" s="92">
        <f>hsTL*(F1267+F1266)</f>
        <v>60434.800687924</v>
      </c>
      <c r="G1268" s="65"/>
    </row>
    <row r="1269" spans="1:7" customHeight="1" ht="14.1">
      <c r="A1269" s="87" t="s">
        <v>977</v>
      </c>
      <c r="B1269" s="88" t="s">
        <v>987</v>
      </c>
      <c r="C1269" s="89" t="s">
        <v>81</v>
      </c>
      <c r="D1269" s="90" t="s">
        <v>82</v>
      </c>
      <c r="E1269" s="91"/>
      <c r="F1269" s="92">
        <f>(F1268+F1267+F1266)</f>
        <v>1159249.3586502</v>
      </c>
      <c r="G1269" s="65"/>
    </row>
    <row r="1270" spans="1:7" customHeight="1" ht="14.1">
      <c r="A1270" s="87" t="s">
        <v>977</v>
      </c>
      <c r="B1270" s="88" t="s">
        <v>988</v>
      </c>
      <c r="C1270" s="89" t="s">
        <v>84</v>
      </c>
      <c r="D1270" s="90" t="s">
        <v>85</v>
      </c>
      <c r="E1270" s="91"/>
      <c r="F1270" s="92">
        <f>F1269*10/100</f>
        <v>115924.93586502</v>
      </c>
      <c r="G1270" s="65"/>
    </row>
    <row r="1271" spans="1:7" customHeight="1" ht="14.1">
      <c r="A1271" s="87" t="s">
        <v>977</v>
      </c>
      <c r="B1271" s="88" t="s">
        <v>989</v>
      </c>
      <c r="C1271" s="89" t="s">
        <v>990</v>
      </c>
      <c r="D1271" s="90" t="str">
        <f>hsLT*100&amp;"%x(G+GTGT)"</f>
        <v>1%x(G+GTGT)</v>
      </c>
      <c r="E1271" s="91"/>
      <c r="F1271" s="92">
        <f>hsLT*(F1270+F1269)</f>
        <v>12751.742945152</v>
      </c>
      <c r="G1271" s="65"/>
    </row>
    <row r="1272" spans="1:7" customHeight="1" ht="14.1">
      <c r="A1272" s="87" t="s">
        <v>977</v>
      </c>
      <c r="B1272" s="88" t="s">
        <v>991</v>
      </c>
      <c r="C1272" s="89" t="s">
        <v>89</v>
      </c>
      <c r="D1272" s="90" t="s">
        <v>992</v>
      </c>
      <c r="E1272" s="91"/>
      <c r="F1272" s="92">
        <f>(F1271+F1270+F1269)</f>
        <v>1287926.0374603</v>
      </c>
      <c r="G1272" s="65"/>
    </row>
    <row r="1273" spans="1:7" customHeight="1" ht="14.1">
      <c r="A1273" s="211" t="s">
        <v>1291</v>
      </c>
      <c r="B1273" s="212"/>
      <c r="C1273" s="213"/>
      <c r="D1273" s="214"/>
      <c r="E1273" s="215"/>
      <c r="F1273" s="216"/>
      <c r="G1273" s="65"/>
    </row>
    <row r="1274" spans="1:7" customHeight="1" ht="14.1">
      <c r="A1274" s="207" t="s">
        <v>315</v>
      </c>
      <c r="B1274" s="208" t="s">
        <v>1292</v>
      </c>
      <c r="C1274" s="60"/>
      <c r="D1274" s="209"/>
      <c r="E1274" s="38"/>
      <c r="F1274" s="210"/>
      <c r="G1274" s="65"/>
    </row>
    <row r="1275" spans="1:7" customHeight="1" ht="14.1">
      <c r="A1275" s="207" t="s">
        <v>1275</v>
      </c>
      <c r="B1275" s="208"/>
      <c r="C1275" s="60"/>
      <c r="D1275" s="209"/>
      <c r="E1275" s="38"/>
      <c r="F1275" s="210"/>
      <c r="G1275" s="65"/>
    </row>
    <row r="1276" spans="1:7" customHeight="1" ht="14.1">
      <c r="A1276" s="93" t="s">
        <v>977</v>
      </c>
      <c r="B1276" s="94" t="s">
        <v>1276</v>
      </c>
      <c r="C1276" s="95"/>
      <c r="D1276" s="96"/>
      <c r="E1276" s="97"/>
      <c r="F1276" s="98"/>
      <c r="G1276" s="65"/>
    </row>
    <row r="1277" spans="1:7" customHeight="1" ht="14.1">
      <c r="A1277" s="87" t="s">
        <v>977</v>
      </c>
      <c r="B1277" s="88" t="s">
        <v>1001</v>
      </c>
      <c r="C1277" s="89"/>
      <c r="D1277" s="90"/>
      <c r="E1277" s="91"/>
      <c r="F1277" s="92">
        <f>SUM(F1278:F1289)</f>
        <v>20010</v>
      </c>
      <c r="G1277" s="65"/>
    </row>
    <row r="1278" spans="1:7" customHeight="1" ht="14.1">
      <c r="A1278" s="87" t="s">
        <v>1293</v>
      </c>
      <c r="B1278" s="88" t="s">
        <v>769</v>
      </c>
      <c r="C1278" s="89" t="s">
        <v>186</v>
      </c>
      <c r="D1278" s="90">
        <v>0.01</v>
      </c>
      <c r="E1278" s="91">
        <f>Table04!E149</f>
        <v>0</v>
      </c>
      <c r="F1278" s="92">
        <f>D1278*E1278</f>
        <v>0</v>
      </c>
      <c r="G1278" s="65"/>
    </row>
    <row r="1279" spans="1:7" customHeight="1" ht="14.1">
      <c r="A1279" s="87" t="s">
        <v>1294</v>
      </c>
      <c r="B1279" s="88" t="s">
        <v>689</v>
      </c>
      <c r="C1279" s="89" t="s">
        <v>583</v>
      </c>
      <c r="D1279" s="90">
        <v>0.2</v>
      </c>
      <c r="E1279" s="91">
        <f>Table04!E109</f>
        <v>0</v>
      </c>
      <c r="F1279" s="92">
        <f>D1279*E1279</f>
        <v>0</v>
      </c>
      <c r="G1279" s="65"/>
    </row>
    <row r="1280" spans="1:7" customHeight="1" ht="14.1">
      <c r="A1280" s="87" t="s">
        <v>1295</v>
      </c>
      <c r="B1280" s="88" t="s">
        <v>713</v>
      </c>
      <c r="C1280" s="89" t="s">
        <v>186</v>
      </c>
      <c r="D1280" s="90">
        <v>0.001</v>
      </c>
      <c r="E1280" s="91">
        <f>Table04!E121</f>
        <v>0</v>
      </c>
      <c r="F1280" s="92">
        <f>D1280*E1280</f>
        <v>0</v>
      </c>
      <c r="G1280" s="65"/>
    </row>
    <row r="1281" spans="1:7" customHeight="1" ht="14.1">
      <c r="A1281" s="87" t="s">
        <v>1296</v>
      </c>
      <c r="B1281" s="88" t="s">
        <v>603</v>
      </c>
      <c r="C1281" s="89" t="s">
        <v>182</v>
      </c>
      <c r="D1281" s="90">
        <v>1</v>
      </c>
      <c r="E1281" s="91">
        <f>Table04!E67</f>
        <v>0</v>
      </c>
      <c r="F1281" s="92">
        <f>D1281*E1281</f>
        <v>0</v>
      </c>
      <c r="G1281" s="65"/>
    </row>
    <row r="1282" spans="1:7" customHeight="1" ht="14.1">
      <c r="A1282" s="87" t="s">
        <v>1297</v>
      </c>
      <c r="B1282" s="88" t="s">
        <v>785</v>
      </c>
      <c r="C1282" s="89" t="s">
        <v>505</v>
      </c>
      <c r="D1282" s="90">
        <v>0.01</v>
      </c>
      <c r="E1282" s="91">
        <f>Table04!E157</f>
        <v>0</v>
      </c>
      <c r="F1282" s="92">
        <f>D1282*E1282</f>
        <v>0</v>
      </c>
      <c r="G1282" s="65"/>
    </row>
    <row r="1283" spans="1:7" customHeight="1" ht="14.1">
      <c r="A1283" s="87" t="s">
        <v>1277</v>
      </c>
      <c r="B1283" s="88" t="s">
        <v>578</v>
      </c>
      <c r="C1283" s="89" t="s">
        <v>182</v>
      </c>
      <c r="D1283" s="90">
        <v>0.3</v>
      </c>
      <c r="E1283" s="91">
        <f>Table04!E56</f>
        <v>4000</v>
      </c>
      <c r="F1283" s="92">
        <f>D1283*E1283</f>
        <v>1200</v>
      </c>
      <c r="G1283" s="65"/>
    </row>
    <row r="1284" spans="1:7" customHeight="1" ht="14.1">
      <c r="A1284" s="87" t="s">
        <v>1280</v>
      </c>
      <c r="B1284" s="88" t="s">
        <v>560</v>
      </c>
      <c r="C1284" s="89" t="s">
        <v>505</v>
      </c>
      <c r="D1284" s="90">
        <v>0.01</v>
      </c>
      <c r="E1284" s="91">
        <f>Table04!E47</f>
        <v>600000</v>
      </c>
      <c r="F1284" s="92">
        <f>D1284*E1284</f>
        <v>6000</v>
      </c>
      <c r="G1284" s="65"/>
    </row>
    <row r="1285" spans="1:7" customHeight="1" ht="14.1">
      <c r="A1285" s="87" t="s">
        <v>1279</v>
      </c>
      <c r="B1285" s="88" t="s">
        <v>558</v>
      </c>
      <c r="C1285" s="89" t="s">
        <v>505</v>
      </c>
      <c r="D1285" s="90">
        <v>0.01</v>
      </c>
      <c r="E1285" s="91">
        <f>Table04!E46</f>
        <v>500000</v>
      </c>
      <c r="F1285" s="92">
        <f>D1285*E1285</f>
        <v>5000</v>
      </c>
      <c r="G1285" s="65"/>
    </row>
    <row r="1286" spans="1:7" customHeight="1" ht="14.1">
      <c r="A1286" s="87" t="s">
        <v>1285</v>
      </c>
      <c r="B1286" s="88" t="s">
        <v>520</v>
      </c>
      <c r="C1286" s="89" t="s">
        <v>163</v>
      </c>
      <c r="D1286" s="90">
        <v>0.001</v>
      </c>
      <c r="E1286" s="91">
        <f>Table04!E27</f>
        <v>200000</v>
      </c>
      <c r="F1286" s="92">
        <f>D1286*E1286</f>
        <v>200</v>
      </c>
      <c r="G1286" s="65"/>
    </row>
    <row r="1287" spans="1:7" customHeight="1" ht="14.1">
      <c r="A1287" s="87" t="s">
        <v>1282</v>
      </c>
      <c r="B1287" s="88" t="s">
        <v>504</v>
      </c>
      <c r="C1287" s="89" t="s">
        <v>505</v>
      </c>
      <c r="D1287" s="90">
        <v>0.01</v>
      </c>
      <c r="E1287" s="91">
        <f>Table04!E20</f>
        <v>250000</v>
      </c>
      <c r="F1287" s="92">
        <f>D1287*E1287</f>
        <v>2500</v>
      </c>
      <c r="G1287" s="65"/>
    </row>
    <row r="1288" spans="1:7" customHeight="1" ht="14.1">
      <c r="A1288" s="87" t="s">
        <v>1298</v>
      </c>
      <c r="B1288" s="88" t="s">
        <v>771</v>
      </c>
      <c r="C1288" s="89" t="s">
        <v>772</v>
      </c>
      <c r="D1288" s="90">
        <v>0.01</v>
      </c>
      <c r="E1288" s="91">
        <f>Table04!E150</f>
        <v>250000</v>
      </c>
      <c r="F1288" s="92">
        <f>D1288*E1288</f>
        <v>2500</v>
      </c>
      <c r="G1288" s="65"/>
    </row>
    <row r="1289" spans="1:7" customHeight="1" ht="14.1">
      <c r="A1289" s="87" t="s">
        <v>1008</v>
      </c>
      <c r="B1289" s="88" t="s">
        <v>1009</v>
      </c>
      <c r="C1289" s="89" t="s">
        <v>1010</v>
      </c>
      <c r="D1289" s="90">
        <v>15</v>
      </c>
      <c r="E1289" s="91">
        <f>SUM(F1288:F1278)/100</f>
        <v>174</v>
      </c>
      <c r="F1289" s="92">
        <f>D1289*E1289</f>
        <v>2610</v>
      </c>
      <c r="G1289" s="65"/>
    </row>
    <row r="1290" spans="1:7" customHeight="1" ht="14.1">
      <c r="A1290" s="87" t="s">
        <v>977</v>
      </c>
      <c r="B1290" s="88" t="s">
        <v>979</v>
      </c>
      <c r="C1290" s="89"/>
      <c r="D1290" s="90"/>
      <c r="E1290" s="91"/>
      <c r="F1290" s="92">
        <f>SUM(F1291:F1291)</f>
        <v>1340648.96</v>
      </c>
      <c r="G1290" s="65"/>
    </row>
    <row r="1291" spans="1:7" customHeight="1" ht="14.1">
      <c r="A1291" s="87" t="s">
        <v>1053</v>
      </c>
      <c r="B1291" s="88" t="s">
        <v>807</v>
      </c>
      <c r="C1291" s="89" t="s">
        <v>175</v>
      </c>
      <c r="D1291" s="90">
        <v>4.48</v>
      </c>
      <c r="E1291" s="91">
        <f>Table05!E14</f>
        <v>299252</v>
      </c>
      <c r="F1291" s="92">
        <f>D1291*E1291</f>
        <v>1340648.96</v>
      </c>
      <c r="G1291" s="65"/>
    </row>
    <row r="1292" spans="1:7" customHeight="1" ht="14.1">
      <c r="A1292" s="87" t="s">
        <v>977</v>
      </c>
      <c r="B1292" s="88" t="s">
        <v>1012</v>
      </c>
      <c r="C1292" s="89"/>
      <c r="D1292" s="90"/>
      <c r="E1292" s="91"/>
      <c r="F1292" s="92">
        <f>SUM(F1293:F1294)</f>
        <v>101657.55744</v>
      </c>
      <c r="G1292" s="65"/>
    </row>
    <row r="1293" spans="1:7" customHeight="1" ht="14.1">
      <c r="A1293" s="87" t="s">
        <v>1299</v>
      </c>
      <c r="B1293" s="88" t="s">
        <v>940</v>
      </c>
      <c r="C1293" s="89" t="s">
        <v>830</v>
      </c>
      <c r="D1293" s="90">
        <v>0.304</v>
      </c>
      <c r="E1293" s="91">
        <f>Table06!E62</f>
        <v>327843</v>
      </c>
      <c r="F1293" s="92">
        <f>D1293*E1293</f>
        <v>99664.272</v>
      </c>
      <c r="G1293" s="65"/>
    </row>
    <row r="1294" spans="1:7" customHeight="1" ht="14.1">
      <c r="A1294" s="87" t="s">
        <v>1081</v>
      </c>
      <c r="B1294" s="88" t="s">
        <v>1082</v>
      </c>
      <c r="C1294" s="89" t="s">
        <v>1010</v>
      </c>
      <c r="D1294" s="90">
        <v>2</v>
      </c>
      <c r="E1294" s="91">
        <f>SUM(F1293:F1293)/100</f>
        <v>996.64272</v>
      </c>
      <c r="F1294" s="92">
        <f>D1294*E1294</f>
        <v>1993.28544</v>
      </c>
      <c r="G1294" s="65"/>
    </row>
    <row r="1295" spans="1:7" customHeight="1" ht="14.1">
      <c r="A1295" s="87" t="s">
        <v>977</v>
      </c>
      <c r="B1295" s="88" t="s">
        <v>981</v>
      </c>
      <c r="C1295" s="89"/>
      <c r="D1295" s="90"/>
      <c r="E1295" s="91"/>
      <c r="F1295" s="92">
        <f>SUM(F1294:F1277)/2</f>
        <v>1462316.51744</v>
      </c>
      <c r="G1295" s="65"/>
    </row>
    <row r="1296" spans="1:7" customHeight="1" ht="14.1">
      <c r="A1296" s="87" t="s">
        <v>977</v>
      </c>
      <c r="B1296" s="88" t="s">
        <v>982</v>
      </c>
      <c r="C1296" s="89" t="s">
        <v>75</v>
      </c>
      <c r="D1296" s="90" t="str">
        <f>hsTTK*100&amp;"%x(VL+NC+M)"</f>
        <v>2.5%x(VL+NC+M)</v>
      </c>
      <c r="E1296" s="91"/>
      <c r="F1296" s="92">
        <f>F1295*hsTTK</f>
        <v>36557.912936</v>
      </c>
      <c r="G1296" s="65"/>
    </row>
    <row r="1297" spans="1:7" customHeight="1" ht="14.1">
      <c r="A1297" s="87" t="s">
        <v>977</v>
      </c>
      <c r="B1297" s="88" t="s">
        <v>983</v>
      </c>
      <c r="C1297" s="89" t="s">
        <v>62</v>
      </c>
      <c r="D1297" s="90" t="s">
        <v>984</v>
      </c>
      <c r="E1297" s="91"/>
      <c r="F1297" s="92">
        <f>F1296+F1295</f>
        <v>1498874.430376</v>
      </c>
      <c r="G1297" s="65"/>
    </row>
    <row r="1298" spans="1:7" customHeight="1" ht="14.1">
      <c r="A1298" s="87" t="s">
        <v>977</v>
      </c>
      <c r="B1298" s="88" t="s">
        <v>985</v>
      </c>
      <c r="C1298" s="89" t="s">
        <v>77</v>
      </c>
      <c r="D1298" s="90" t="str">
        <f>hsCPC*100&amp;"%xT"</f>
        <v>6.5%xT</v>
      </c>
      <c r="E1298" s="91"/>
      <c r="F1298" s="92">
        <f>F1297*hsCPC</f>
        <v>97426.83797444</v>
      </c>
      <c r="G1298" s="65"/>
    </row>
    <row r="1299" spans="1:7" customHeight="1" ht="14.1">
      <c r="A1299" s="87" t="s">
        <v>977</v>
      </c>
      <c r="B1299" s="88" t="s">
        <v>986</v>
      </c>
      <c r="C1299" s="89" t="s">
        <v>79</v>
      </c>
      <c r="D1299" s="90" t="str">
        <f>hsTL*100&amp;"%x(T+C)"</f>
        <v>5.5%x(T+C)</v>
      </c>
      <c r="E1299" s="91"/>
      <c r="F1299" s="92">
        <f>hsTL*(F1298+F1297)</f>
        <v>87796.569759274</v>
      </c>
      <c r="G1299" s="65"/>
    </row>
    <row r="1300" spans="1:7" customHeight="1" ht="14.1">
      <c r="A1300" s="87" t="s">
        <v>977</v>
      </c>
      <c r="B1300" s="88" t="s">
        <v>987</v>
      </c>
      <c r="C1300" s="89" t="s">
        <v>81</v>
      </c>
      <c r="D1300" s="90" t="s">
        <v>82</v>
      </c>
      <c r="E1300" s="91"/>
      <c r="F1300" s="92">
        <f>(F1299+F1298+F1297)</f>
        <v>1684097.8381097</v>
      </c>
      <c r="G1300" s="65"/>
    </row>
    <row r="1301" spans="1:7" customHeight="1" ht="14.1">
      <c r="A1301" s="87" t="s">
        <v>977</v>
      </c>
      <c r="B1301" s="88" t="s">
        <v>988</v>
      </c>
      <c r="C1301" s="89" t="s">
        <v>84</v>
      </c>
      <c r="D1301" s="90" t="s">
        <v>85</v>
      </c>
      <c r="E1301" s="91"/>
      <c r="F1301" s="92">
        <f>F1300*10/100</f>
        <v>168409.78381097</v>
      </c>
      <c r="G1301" s="65"/>
    </row>
    <row r="1302" spans="1:7" customHeight="1" ht="14.1">
      <c r="A1302" s="87" t="s">
        <v>977</v>
      </c>
      <c r="B1302" s="88" t="s">
        <v>989</v>
      </c>
      <c r="C1302" s="89" t="s">
        <v>990</v>
      </c>
      <c r="D1302" s="90" t="str">
        <f>hsLT*100&amp;"%x(G+GTGT)"</f>
        <v>1%x(G+GTGT)</v>
      </c>
      <c r="E1302" s="91"/>
      <c r="F1302" s="92">
        <f>hsLT*(F1301+F1300)</f>
        <v>18525.076219207</v>
      </c>
      <c r="G1302" s="65"/>
    </row>
    <row r="1303" spans="1:7" customHeight="1" ht="14.1">
      <c r="A1303" s="87" t="s">
        <v>977</v>
      </c>
      <c r="B1303" s="88" t="s">
        <v>991</v>
      </c>
      <c r="C1303" s="89" t="s">
        <v>89</v>
      </c>
      <c r="D1303" s="90" t="s">
        <v>992</v>
      </c>
      <c r="E1303" s="91"/>
      <c r="F1303" s="92">
        <f>(F1302+F1301+F1300)</f>
        <v>1871032.6981399</v>
      </c>
      <c r="G1303" s="65"/>
    </row>
    <row r="1304" spans="1:7" customHeight="1" ht="14.1">
      <c r="A1304" s="211" t="s">
        <v>1300</v>
      </c>
      <c r="B1304" s="212"/>
      <c r="C1304" s="213"/>
      <c r="D1304" s="214"/>
      <c r="E1304" s="215"/>
      <c r="F1304" s="216"/>
      <c r="G1304" s="65"/>
    </row>
    <row r="1305" spans="1:7" customHeight="1" ht="14.1">
      <c r="A1305" s="207" t="s">
        <v>318</v>
      </c>
      <c r="B1305" s="208" t="s">
        <v>1301</v>
      </c>
      <c r="C1305" s="60"/>
      <c r="D1305" s="209"/>
      <c r="E1305" s="38"/>
      <c r="F1305" s="210"/>
      <c r="G1305" s="65"/>
    </row>
    <row r="1306" spans="1:7" customHeight="1" ht="14.1">
      <c r="A1306" s="207" t="s">
        <v>1275</v>
      </c>
      <c r="B1306" s="208"/>
      <c r="C1306" s="60"/>
      <c r="D1306" s="209"/>
      <c r="E1306" s="38"/>
      <c r="F1306" s="210"/>
      <c r="G1306" s="65"/>
    </row>
    <row r="1307" spans="1:7" customHeight="1" ht="14.1">
      <c r="A1307" s="93" t="s">
        <v>977</v>
      </c>
      <c r="B1307" s="94" t="s">
        <v>1302</v>
      </c>
      <c r="C1307" s="95"/>
      <c r="D1307" s="96"/>
      <c r="E1307" s="97"/>
      <c r="F1307" s="98"/>
      <c r="G1307" s="65"/>
    </row>
    <row r="1308" spans="1:7" customHeight="1" ht="14.1">
      <c r="A1308" s="87" t="s">
        <v>977</v>
      </c>
      <c r="B1308" s="88" t="s">
        <v>1001</v>
      </c>
      <c r="C1308" s="89"/>
      <c r="D1308" s="90"/>
      <c r="E1308" s="91"/>
      <c r="F1308" s="92">
        <f>SUM(F1309:F1313)</f>
        <v>10835</v>
      </c>
      <c r="G1308" s="65"/>
    </row>
    <row r="1309" spans="1:7" customHeight="1" ht="14.1">
      <c r="A1309" s="87" t="s">
        <v>1303</v>
      </c>
      <c r="B1309" s="88" t="s">
        <v>534</v>
      </c>
      <c r="C1309" s="89" t="s">
        <v>186</v>
      </c>
      <c r="D1309" s="90">
        <v>0.02</v>
      </c>
      <c r="E1309" s="91">
        <f>Table04!E34</f>
        <v>28000</v>
      </c>
      <c r="F1309" s="92">
        <f>D1309*E1309</f>
        <v>560</v>
      </c>
      <c r="G1309" s="65"/>
    </row>
    <row r="1310" spans="1:7" customHeight="1" ht="14.1">
      <c r="A1310" s="87" t="s">
        <v>1304</v>
      </c>
      <c r="B1310" s="88" t="s">
        <v>789</v>
      </c>
      <c r="C1310" s="89" t="s">
        <v>163</v>
      </c>
      <c r="D1310" s="90">
        <v>0.009</v>
      </c>
      <c r="E1310" s="91">
        <f>Table04!E159</f>
        <v>60000</v>
      </c>
      <c r="F1310" s="92">
        <f>D1310*E1310</f>
        <v>540</v>
      </c>
      <c r="G1310" s="65"/>
    </row>
    <row r="1311" spans="1:7" customHeight="1" ht="14.1">
      <c r="A1311" s="87" t="s">
        <v>1305</v>
      </c>
      <c r="B1311" s="88" t="s">
        <v>663</v>
      </c>
      <c r="C1311" s="89" t="s">
        <v>163</v>
      </c>
      <c r="D1311" s="90">
        <v>0.01</v>
      </c>
      <c r="E1311" s="91">
        <f>Table04!E96</f>
        <v>800000</v>
      </c>
      <c r="F1311" s="92">
        <f>D1311*E1311</f>
        <v>8000</v>
      </c>
      <c r="G1311" s="65"/>
    </row>
    <row r="1312" spans="1:7" customHeight="1" ht="14.1">
      <c r="A1312" s="87" t="s">
        <v>1306</v>
      </c>
      <c r="B1312" s="88" t="s">
        <v>736</v>
      </c>
      <c r="C1312" s="89" t="s">
        <v>186</v>
      </c>
      <c r="D1312" s="90">
        <v>0.05</v>
      </c>
      <c r="E1312" s="91">
        <f>Table04!E133</f>
        <v>15000</v>
      </c>
      <c r="F1312" s="92">
        <f>D1312*E1312</f>
        <v>750</v>
      </c>
      <c r="G1312" s="65"/>
    </row>
    <row r="1313" spans="1:7" customHeight="1" ht="14.1">
      <c r="A1313" s="87" t="s">
        <v>1008</v>
      </c>
      <c r="B1313" s="88" t="s">
        <v>1009</v>
      </c>
      <c r="C1313" s="89" t="s">
        <v>1010</v>
      </c>
      <c r="D1313" s="90">
        <v>10</v>
      </c>
      <c r="E1313" s="91">
        <f>SUM(F1312:F1309)/100</f>
        <v>98.5</v>
      </c>
      <c r="F1313" s="92">
        <f>D1313*E1313</f>
        <v>985</v>
      </c>
      <c r="G1313" s="65"/>
    </row>
    <row r="1314" spans="1:7" customHeight="1" ht="14.1">
      <c r="A1314" s="87" t="s">
        <v>977</v>
      </c>
      <c r="B1314" s="88" t="s">
        <v>979</v>
      </c>
      <c r="C1314" s="89"/>
      <c r="D1314" s="90"/>
      <c r="E1314" s="91"/>
      <c r="F1314" s="92">
        <f>SUM(F1315:F1315)</f>
        <v>952419</v>
      </c>
      <c r="G1314" s="65"/>
    </row>
    <row r="1315" spans="1:7" customHeight="1" ht="14.1">
      <c r="A1315" s="87" t="s">
        <v>1078</v>
      </c>
      <c r="B1315" s="88" t="s">
        <v>809</v>
      </c>
      <c r="C1315" s="89" t="s">
        <v>175</v>
      </c>
      <c r="D1315" s="90">
        <v>3</v>
      </c>
      <c r="E1315" s="91">
        <f>Table05!E15</f>
        <v>317473</v>
      </c>
      <c r="F1315" s="92">
        <f>D1315*E1315</f>
        <v>952419</v>
      </c>
      <c r="G1315" s="65"/>
    </row>
    <row r="1316" spans="1:7" customHeight="1" ht="14.1">
      <c r="A1316" s="87" t="s">
        <v>977</v>
      </c>
      <c r="B1316" s="88" t="s">
        <v>1012</v>
      </c>
      <c r="C1316" s="89"/>
      <c r="D1316" s="90"/>
      <c r="E1316" s="91"/>
      <c r="F1316" s="92">
        <f>SUM(F1317:F1318)</f>
        <v>44823.6</v>
      </c>
      <c r="G1316" s="65"/>
    </row>
    <row r="1317" spans="1:7" customHeight="1" ht="14.1">
      <c r="A1317" s="87" t="s">
        <v>1307</v>
      </c>
      <c r="B1317" s="88" t="s">
        <v>829</v>
      </c>
      <c r="C1317" s="89" t="s">
        <v>830</v>
      </c>
      <c r="D1317" s="90">
        <v>1.8</v>
      </c>
      <c r="E1317" s="91">
        <f>Table06!E7</f>
        <v>0</v>
      </c>
      <c r="F1317" s="92">
        <f>D1317*E1317</f>
        <v>0</v>
      </c>
      <c r="G1317" s="65"/>
    </row>
    <row r="1318" spans="1:7" customHeight="1" ht="14.1">
      <c r="A1318" s="87" t="s">
        <v>1308</v>
      </c>
      <c r="B1318" s="88" t="s">
        <v>954</v>
      </c>
      <c r="C1318" s="89" t="s">
        <v>830</v>
      </c>
      <c r="D1318" s="90">
        <v>1.8</v>
      </c>
      <c r="E1318" s="91">
        <f>Table06!E69</f>
        <v>24902</v>
      </c>
      <c r="F1318" s="92">
        <f>D1318*E1318</f>
        <v>44823.6</v>
      </c>
      <c r="G1318" s="65"/>
    </row>
    <row r="1319" spans="1:7" customHeight="1" ht="14.1">
      <c r="A1319" s="87" t="s">
        <v>977</v>
      </c>
      <c r="B1319" s="88" t="s">
        <v>981</v>
      </c>
      <c r="C1319" s="89"/>
      <c r="D1319" s="90"/>
      <c r="E1319" s="91"/>
      <c r="F1319" s="92">
        <f>SUM(F1318:F1308)/2</f>
        <v>1008077.6</v>
      </c>
      <c r="G1319" s="65"/>
    </row>
    <row r="1320" spans="1:7" customHeight="1" ht="14.1">
      <c r="A1320" s="87" t="s">
        <v>977</v>
      </c>
      <c r="B1320" s="88" t="s">
        <v>982</v>
      </c>
      <c r="C1320" s="89" t="s">
        <v>75</v>
      </c>
      <c r="D1320" s="90" t="str">
        <f>hsTTK*100&amp;"%x(VL+NC+M)"</f>
        <v>2.5%x(VL+NC+M)</v>
      </c>
      <c r="E1320" s="91"/>
      <c r="F1320" s="92">
        <f>F1319*hsTTK</f>
        <v>25201.94</v>
      </c>
      <c r="G1320" s="65"/>
    </row>
    <row r="1321" spans="1:7" customHeight="1" ht="14.1">
      <c r="A1321" s="87" t="s">
        <v>977</v>
      </c>
      <c r="B1321" s="88" t="s">
        <v>983</v>
      </c>
      <c r="C1321" s="89" t="s">
        <v>62</v>
      </c>
      <c r="D1321" s="90" t="s">
        <v>984</v>
      </c>
      <c r="E1321" s="91"/>
      <c r="F1321" s="92">
        <f>F1320+F1319</f>
        <v>1033279.54</v>
      </c>
      <c r="G1321" s="65"/>
    </row>
    <row r="1322" spans="1:7" customHeight="1" ht="14.1">
      <c r="A1322" s="87" t="s">
        <v>977</v>
      </c>
      <c r="B1322" s="88" t="s">
        <v>985</v>
      </c>
      <c r="C1322" s="89" t="s">
        <v>77</v>
      </c>
      <c r="D1322" s="90" t="str">
        <f>hsCPC*100&amp;"%xT"</f>
        <v>6.5%xT</v>
      </c>
      <c r="E1322" s="91"/>
      <c r="F1322" s="92">
        <f>F1321*hsCPC</f>
        <v>67163.1701</v>
      </c>
      <c r="G1322" s="65"/>
    </row>
    <row r="1323" spans="1:7" customHeight="1" ht="14.1">
      <c r="A1323" s="87" t="s">
        <v>977</v>
      </c>
      <c r="B1323" s="88" t="s">
        <v>986</v>
      </c>
      <c r="C1323" s="89" t="s">
        <v>79</v>
      </c>
      <c r="D1323" s="90" t="str">
        <f>hsTL*100&amp;"%x(T+C)"</f>
        <v>5.5%x(T+C)</v>
      </c>
      <c r="E1323" s="91"/>
      <c r="F1323" s="92">
        <f>hsTL*(F1322+F1321)</f>
        <v>60524.3490555</v>
      </c>
      <c r="G1323" s="65"/>
    </row>
    <row r="1324" spans="1:7" customHeight="1" ht="14.1">
      <c r="A1324" s="87" t="s">
        <v>977</v>
      </c>
      <c r="B1324" s="88" t="s">
        <v>987</v>
      </c>
      <c r="C1324" s="89" t="s">
        <v>81</v>
      </c>
      <c r="D1324" s="90" t="s">
        <v>82</v>
      </c>
      <c r="E1324" s="91"/>
      <c r="F1324" s="92">
        <f>(F1323+F1322+F1321)</f>
        <v>1160967.0591555</v>
      </c>
      <c r="G1324" s="65"/>
    </row>
    <row r="1325" spans="1:7" customHeight="1" ht="14.1">
      <c r="A1325" s="87" t="s">
        <v>977</v>
      </c>
      <c r="B1325" s="88" t="s">
        <v>988</v>
      </c>
      <c r="C1325" s="89" t="s">
        <v>84</v>
      </c>
      <c r="D1325" s="90" t="s">
        <v>85</v>
      </c>
      <c r="E1325" s="91"/>
      <c r="F1325" s="92">
        <f>F1324*10/100</f>
        <v>116096.70591555</v>
      </c>
      <c r="G1325" s="65"/>
    </row>
    <row r="1326" spans="1:7" customHeight="1" ht="14.1">
      <c r="A1326" s="87" t="s">
        <v>977</v>
      </c>
      <c r="B1326" s="88" t="s">
        <v>989</v>
      </c>
      <c r="C1326" s="89" t="s">
        <v>990</v>
      </c>
      <c r="D1326" s="90" t="str">
        <f>hsLT*100&amp;"%x(G+GTGT)"</f>
        <v>1%x(G+GTGT)</v>
      </c>
      <c r="E1326" s="91"/>
      <c r="F1326" s="92">
        <f>hsLT*(F1325+F1324)</f>
        <v>12770.637650711</v>
      </c>
      <c r="G1326" s="65"/>
    </row>
    <row r="1327" spans="1:7" customHeight="1" ht="14.1">
      <c r="A1327" s="87" t="s">
        <v>977</v>
      </c>
      <c r="B1327" s="88" t="s">
        <v>991</v>
      </c>
      <c r="C1327" s="89" t="s">
        <v>89</v>
      </c>
      <c r="D1327" s="90" t="s">
        <v>992</v>
      </c>
      <c r="E1327" s="91"/>
      <c r="F1327" s="92">
        <f>(F1326+F1325+F1324)</f>
        <v>1289834.4027218</v>
      </c>
      <c r="G1327" s="65"/>
    </row>
    <row r="1328" spans="1:7" customHeight="1" ht="14.1">
      <c r="A1328" s="211" t="s">
        <v>1309</v>
      </c>
      <c r="B1328" s="212"/>
      <c r="C1328" s="213"/>
      <c r="D1328" s="214"/>
      <c r="E1328" s="215"/>
      <c r="F1328" s="216"/>
      <c r="G1328" s="65"/>
    </row>
    <row r="1329" spans="1:7" customHeight="1" ht="14.1">
      <c r="A1329" s="207" t="s">
        <v>322</v>
      </c>
      <c r="B1329" s="208" t="s">
        <v>1310</v>
      </c>
      <c r="C1329" s="60"/>
      <c r="D1329" s="209"/>
      <c r="E1329" s="38"/>
      <c r="F1329" s="210"/>
      <c r="G1329" s="65"/>
    </row>
    <row r="1330" spans="1:7" customHeight="1" ht="14.1">
      <c r="A1330" s="207" t="s">
        <v>1275</v>
      </c>
      <c r="B1330" s="208"/>
      <c r="C1330" s="60"/>
      <c r="D1330" s="209"/>
      <c r="E1330" s="38"/>
      <c r="F1330" s="210"/>
      <c r="G1330" s="65"/>
    </row>
    <row r="1331" spans="1:7" customHeight="1" ht="14.1">
      <c r="A1331" s="93" t="s">
        <v>977</v>
      </c>
      <c r="B1331" s="94" t="s">
        <v>1311</v>
      </c>
      <c r="C1331" s="95"/>
      <c r="D1331" s="96"/>
      <c r="E1331" s="97"/>
      <c r="F1331" s="98"/>
      <c r="G1331" s="65"/>
    </row>
    <row r="1332" spans="1:7" customHeight="1" ht="14.1">
      <c r="A1332" s="87" t="s">
        <v>977</v>
      </c>
      <c r="B1332" s="88" t="s">
        <v>1001</v>
      </c>
      <c r="C1332" s="89"/>
      <c r="D1332" s="90"/>
      <c r="E1332" s="91"/>
      <c r="F1332" s="92">
        <f>SUM(F1333:F1342)</f>
        <v>176849.31</v>
      </c>
      <c r="G1332" s="65"/>
    </row>
    <row r="1333" spans="1:7" customHeight="1" ht="14.1">
      <c r="A1333" s="87" t="s">
        <v>1312</v>
      </c>
      <c r="B1333" s="88" t="s">
        <v>755</v>
      </c>
      <c r="C1333" s="89" t="s">
        <v>125</v>
      </c>
      <c r="D1333" s="90">
        <v>0.5</v>
      </c>
      <c r="E1333" s="91">
        <f>Table04!E142</f>
        <v>135000</v>
      </c>
      <c r="F1333" s="92">
        <f>D1333*E1333</f>
        <v>67500</v>
      </c>
      <c r="G1333" s="65"/>
    </row>
    <row r="1334" spans="1:7" customHeight="1" ht="14.1">
      <c r="A1334" s="87" t="s">
        <v>1306</v>
      </c>
      <c r="B1334" s="88" t="s">
        <v>736</v>
      </c>
      <c r="C1334" s="89" t="s">
        <v>186</v>
      </c>
      <c r="D1334" s="90">
        <v>0.05</v>
      </c>
      <c r="E1334" s="91">
        <f>Table04!E133</f>
        <v>15000</v>
      </c>
      <c r="F1334" s="92">
        <f>D1334*E1334</f>
        <v>750</v>
      </c>
      <c r="G1334" s="65"/>
    </row>
    <row r="1335" spans="1:7" customHeight="1" ht="14.1">
      <c r="A1335" s="87" t="s">
        <v>1313</v>
      </c>
      <c r="B1335" s="88" t="s">
        <v>580</v>
      </c>
      <c r="C1335" s="89" t="s">
        <v>479</v>
      </c>
      <c r="D1335" s="90">
        <v>0.4</v>
      </c>
      <c r="E1335" s="91">
        <f>Table04!E57</f>
        <v>7625</v>
      </c>
      <c r="F1335" s="92">
        <f>D1335*E1335</f>
        <v>3050</v>
      </c>
      <c r="G1335" s="65"/>
    </row>
    <row r="1336" spans="1:7" customHeight="1" ht="14.1">
      <c r="A1336" s="87" t="s">
        <v>1314</v>
      </c>
      <c r="B1336" s="88" t="s">
        <v>562</v>
      </c>
      <c r="C1336" s="89" t="s">
        <v>186</v>
      </c>
      <c r="D1336" s="90">
        <v>0.05</v>
      </c>
      <c r="E1336" s="91">
        <f>Table04!E48</f>
        <v>40000</v>
      </c>
      <c r="F1336" s="92">
        <f>D1336*E1336</f>
        <v>2000</v>
      </c>
      <c r="G1336" s="65"/>
    </row>
    <row r="1337" spans="1:7" customHeight="1" ht="14.1">
      <c r="A1337" s="87" t="s">
        <v>1315</v>
      </c>
      <c r="B1337" s="88" t="s">
        <v>564</v>
      </c>
      <c r="C1337" s="89" t="s">
        <v>163</v>
      </c>
      <c r="D1337" s="90">
        <v>0.05</v>
      </c>
      <c r="E1337" s="91">
        <f>Table04!E49</f>
        <v>1680000</v>
      </c>
      <c r="F1337" s="92">
        <f>D1337*E1337</f>
        <v>84000</v>
      </c>
      <c r="G1337" s="65"/>
    </row>
    <row r="1338" spans="1:7" customHeight="1" ht="14.1">
      <c r="A1338" s="87" t="s">
        <v>1303</v>
      </c>
      <c r="B1338" s="88" t="s">
        <v>534</v>
      </c>
      <c r="C1338" s="89" t="s">
        <v>186</v>
      </c>
      <c r="D1338" s="90">
        <v>0.02</v>
      </c>
      <c r="E1338" s="91">
        <f>Table04!E34</f>
        <v>28000</v>
      </c>
      <c r="F1338" s="92">
        <f>D1338*E1338</f>
        <v>560</v>
      </c>
      <c r="G1338" s="65"/>
    </row>
    <row r="1339" spans="1:7" customHeight="1" ht="14.1">
      <c r="A1339" s="87" t="s">
        <v>1316</v>
      </c>
      <c r="B1339" s="88" t="s">
        <v>540</v>
      </c>
      <c r="C1339" s="89" t="s">
        <v>479</v>
      </c>
      <c r="D1339" s="90">
        <v>4</v>
      </c>
      <c r="E1339" s="91">
        <f>Table04!E37</f>
        <v>100</v>
      </c>
      <c r="F1339" s="92">
        <f>D1339*E1339</f>
        <v>400</v>
      </c>
      <c r="G1339" s="65"/>
    </row>
    <row r="1340" spans="1:7" customHeight="1" ht="14.1">
      <c r="A1340" s="87" t="s">
        <v>1317</v>
      </c>
      <c r="B1340" s="88" t="s">
        <v>502</v>
      </c>
      <c r="C1340" s="89" t="s">
        <v>186</v>
      </c>
      <c r="D1340" s="90">
        <v>0.0001</v>
      </c>
      <c r="E1340" s="91">
        <f>Table04!E19</f>
        <v>121000</v>
      </c>
      <c r="F1340" s="92">
        <f>D1340*E1340</f>
        <v>12.1</v>
      </c>
      <c r="G1340" s="65"/>
    </row>
    <row r="1341" spans="1:7" customHeight="1" ht="14.1">
      <c r="A1341" s="87" t="s">
        <v>1318</v>
      </c>
      <c r="B1341" s="88" t="s">
        <v>767</v>
      </c>
      <c r="C1341" s="89" t="s">
        <v>186</v>
      </c>
      <c r="D1341" s="90">
        <v>0.005</v>
      </c>
      <c r="E1341" s="91">
        <f>Table04!E148</f>
        <v>500000</v>
      </c>
      <c r="F1341" s="92">
        <f>D1341*E1341</f>
        <v>2500</v>
      </c>
      <c r="G1341" s="65"/>
    </row>
    <row r="1342" spans="1:7" customHeight="1" ht="14.1">
      <c r="A1342" s="87" t="s">
        <v>1008</v>
      </c>
      <c r="B1342" s="88" t="s">
        <v>1009</v>
      </c>
      <c r="C1342" s="89" t="s">
        <v>1010</v>
      </c>
      <c r="D1342" s="90">
        <v>10</v>
      </c>
      <c r="E1342" s="91">
        <f>SUM(F1341:F1333)/100</f>
        <v>1607.721</v>
      </c>
      <c r="F1342" s="92">
        <f>D1342*E1342</f>
        <v>16077.21</v>
      </c>
      <c r="G1342" s="65"/>
    </row>
    <row r="1343" spans="1:7" customHeight="1" ht="14.1">
      <c r="A1343" s="87" t="s">
        <v>977</v>
      </c>
      <c r="B1343" s="88" t="s">
        <v>979</v>
      </c>
      <c r="C1343" s="89"/>
      <c r="D1343" s="90"/>
      <c r="E1343" s="91"/>
      <c r="F1343" s="92">
        <f>SUM(F1344:F1344)</f>
        <v>793682.5</v>
      </c>
      <c r="G1343" s="65"/>
    </row>
    <row r="1344" spans="1:7" customHeight="1" ht="14.1">
      <c r="A1344" s="87" t="s">
        <v>1078</v>
      </c>
      <c r="B1344" s="88" t="s">
        <v>809</v>
      </c>
      <c r="C1344" s="89" t="s">
        <v>175</v>
      </c>
      <c r="D1344" s="90">
        <v>2.5</v>
      </c>
      <c r="E1344" s="91">
        <f>Table05!E15</f>
        <v>317473</v>
      </c>
      <c r="F1344" s="92">
        <f>D1344*E1344</f>
        <v>793682.5</v>
      </c>
      <c r="G1344" s="65"/>
    </row>
    <row r="1345" spans="1:7" customHeight="1" ht="14.1">
      <c r="A1345" s="87" t="s">
        <v>977</v>
      </c>
      <c r="B1345" s="88" t="s">
        <v>1012</v>
      </c>
      <c r="C1345" s="89"/>
      <c r="D1345" s="90"/>
      <c r="E1345" s="91"/>
      <c r="F1345" s="92">
        <f>SUM(F1346:F1348)</f>
        <v>1667982.9</v>
      </c>
      <c r="G1345" s="65"/>
    </row>
    <row r="1346" spans="1:7" customHeight="1" ht="14.1">
      <c r="A1346" s="87" t="s">
        <v>1319</v>
      </c>
      <c r="B1346" s="88" t="s">
        <v>968</v>
      </c>
      <c r="C1346" s="89" t="s">
        <v>830</v>
      </c>
      <c r="D1346" s="90">
        <v>0.5</v>
      </c>
      <c r="E1346" s="91">
        <f>Table06!E76</f>
        <v>2028633</v>
      </c>
      <c r="F1346" s="92">
        <f>D1346*E1346</f>
        <v>1014316.5</v>
      </c>
      <c r="G1346" s="65"/>
    </row>
    <row r="1347" spans="1:7" customHeight="1" ht="14.1">
      <c r="A1347" s="87" t="s">
        <v>1320</v>
      </c>
      <c r="B1347" s="88" t="s">
        <v>852</v>
      </c>
      <c r="C1347" s="89" t="s">
        <v>830</v>
      </c>
      <c r="D1347" s="90">
        <v>1.8</v>
      </c>
      <c r="E1347" s="91">
        <f>Table06!E18</f>
        <v>338246</v>
      </c>
      <c r="F1347" s="92">
        <f>D1347*E1347</f>
        <v>608842.8</v>
      </c>
      <c r="G1347" s="65"/>
    </row>
    <row r="1348" spans="1:7" customHeight="1" ht="14.1">
      <c r="A1348" s="87" t="s">
        <v>1308</v>
      </c>
      <c r="B1348" s="88" t="s">
        <v>954</v>
      </c>
      <c r="C1348" s="89" t="s">
        <v>830</v>
      </c>
      <c r="D1348" s="90">
        <v>1.8</v>
      </c>
      <c r="E1348" s="91">
        <f>Table06!E69</f>
        <v>24902</v>
      </c>
      <c r="F1348" s="92">
        <f>D1348*E1348</f>
        <v>44823.6</v>
      </c>
      <c r="G1348" s="65"/>
    </row>
    <row r="1349" spans="1:7" customHeight="1" ht="14.1">
      <c r="A1349" s="87" t="s">
        <v>977</v>
      </c>
      <c r="B1349" s="88" t="s">
        <v>981</v>
      </c>
      <c r="C1349" s="89"/>
      <c r="D1349" s="90"/>
      <c r="E1349" s="91"/>
      <c r="F1349" s="92">
        <f>SUM(F1348:F1332)/2</f>
        <v>2638514.71</v>
      </c>
      <c r="G1349" s="65"/>
    </row>
    <row r="1350" spans="1:7" customHeight="1" ht="14.1">
      <c r="A1350" s="87" t="s">
        <v>977</v>
      </c>
      <c r="B1350" s="88" t="s">
        <v>982</v>
      </c>
      <c r="C1350" s="89" t="s">
        <v>75</v>
      </c>
      <c r="D1350" s="90" t="str">
        <f>hsTTK*100&amp;"%x(VL+NC+M)"</f>
        <v>2.5%x(VL+NC+M)</v>
      </c>
      <c r="E1350" s="91"/>
      <c r="F1350" s="92">
        <f>F1349*hsTTK</f>
        <v>65962.86775</v>
      </c>
      <c r="G1350" s="65"/>
    </row>
    <row r="1351" spans="1:7" customHeight="1" ht="14.1">
      <c r="A1351" s="87" t="s">
        <v>977</v>
      </c>
      <c r="B1351" s="88" t="s">
        <v>983</v>
      </c>
      <c r="C1351" s="89" t="s">
        <v>62</v>
      </c>
      <c r="D1351" s="90" t="s">
        <v>984</v>
      </c>
      <c r="E1351" s="91"/>
      <c r="F1351" s="92">
        <f>F1350+F1349</f>
        <v>2704477.57775</v>
      </c>
      <c r="G1351" s="65"/>
    </row>
    <row r="1352" spans="1:7" customHeight="1" ht="14.1">
      <c r="A1352" s="87" t="s">
        <v>977</v>
      </c>
      <c r="B1352" s="88" t="s">
        <v>985</v>
      </c>
      <c r="C1352" s="89" t="s">
        <v>77</v>
      </c>
      <c r="D1352" s="90" t="str">
        <f>hsCPC*100&amp;"%xT"</f>
        <v>6.5%xT</v>
      </c>
      <c r="E1352" s="91"/>
      <c r="F1352" s="92">
        <f>F1351*hsCPC</f>
        <v>175791.04255375</v>
      </c>
      <c r="G1352" s="65"/>
    </row>
    <row r="1353" spans="1:7" customHeight="1" ht="14.1">
      <c r="A1353" s="87" t="s">
        <v>977</v>
      </c>
      <c r="B1353" s="88" t="s">
        <v>986</v>
      </c>
      <c r="C1353" s="89" t="s">
        <v>79</v>
      </c>
      <c r="D1353" s="90" t="str">
        <f>hsTL*100&amp;"%x(T+C)"</f>
        <v>5.5%x(T+C)</v>
      </c>
      <c r="E1353" s="91"/>
      <c r="F1353" s="92">
        <f>hsTL*(F1352+F1351)</f>
        <v>158414.77411671</v>
      </c>
      <c r="G1353" s="65"/>
    </row>
    <row r="1354" spans="1:7" customHeight="1" ht="14.1">
      <c r="A1354" s="87" t="s">
        <v>977</v>
      </c>
      <c r="B1354" s="88" t="s">
        <v>987</v>
      </c>
      <c r="C1354" s="89" t="s">
        <v>81</v>
      </c>
      <c r="D1354" s="90" t="s">
        <v>82</v>
      </c>
      <c r="E1354" s="91"/>
      <c r="F1354" s="92">
        <f>(F1353+F1352+F1351)</f>
        <v>3038683.3944205</v>
      </c>
      <c r="G1354" s="65"/>
    </row>
    <row r="1355" spans="1:7" customHeight="1" ht="14.1">
      <c r="A1355" s="87" t="s">
        <v>977</v>
      </c>
      <c r="B1355" s="88" t="s">
        <v>988</v>
      </c>
      <c r="C1355" s="89" t="s">
        <v>84</v>
      </c>
      <c r="D1355" s="90" t="s">
        <v>85</v>
      </c>
      <c r="E1355" s="91"/>
      <c r="F1355" s="92">
        <f>F1354*10/100</f>
        <v>303868.33944205</v>
      </c>
      <c r="G1355" s="65"/>
    </row>
    <row r="1356" spans="1:7" customHeight="1" ht="14.1">
      <c r="A1356" s="87" t="s">
        <v>977</v>
      </c>
      <c r="B1356" s="88" t="s">
        <v>989</v>
      </c>
      <c r="C1356" s="89" t="s">
        <v>990</v>
      </c>
      <c r="D1356" s="90" t="str">
        <f>hsLT*100&amp;"%x(G+GTGT)"</f>
        <v>1%x(G+GTGT)</v>
      </c>
      <c r="E1356" s="91"/>
      <c r="F1356" s="92">
        <f>hsLT*(F1355+F1354)</f>
        <v>33425.517338625</v>
      </c>
      <c r="G1356" s="65"/>
    </row>
    <row r="1357" spans="1:7" customHeight="1" ht="14.1">
      <c r="A1357" s="87" t="s">
        <v>977</v>
      </c>
      <c r="B1357" s="88" t="s">
        <v>991</v>
      </c>
      <c r="C1357" s="89" t="s">
        <v>89</v>
      </c>
      <c r="D1357" s="90" t="s">
        <v>992</v>
      </c>
      <c r="E1357" s="91"/>
      <c r="F1357" s="92">
        <f>(F1356+F1355+F1354)</f>
        <v>3375977.2512011</v>
      </c>
      <c r="G1357" s="65"/>
    </row>
    <row r="1358" spans="1:7" customHeight="1" ht="14.1">
      <c r="A1358" s="211" t="s">
        <v>1321</v>
      </c>
      <c r="B1358" s="212"/>
      <c r="C1358" s="213"/>
      <c r="D1358" s="214"/>
      <c r="E1358" s="215"/>
      <c r="F1358" s="216"/>
      <c r="G1358" s="65"/>
    </row>
    <row r="1359" spans="1:7" customHeight="1" ht="14.1">
      <c r="A1359" s="207" t="s">
        <v>326</v>
      </c>
      <c r="B1359" s="208" t="s">
        <v>1322</v>
      </c>
      <c r="C1359" s="60"/>
      <c r="D1359" s="209"/>
      <c r="E1359" s="38"/>
      <c r="F1359" s="210"/>
      <c r="G1359" s="65"/>
    </row>
    <row r="1360" spans="1:7" customHeight="1" ht="14.1">
      <c r="A1360" s="207" t="s">
        <v>1275</v>
      </c>
      <c r="B1360" s="208"/>
      <c r="C1360" s="60"/>
      <c r="D1360" s="209"/>
      <c r="E1360" s="38"/>
      <c r="F1360" s="210"/>
      <c r="G1360" s="65"/>
    </row>
    <row r="1361" spans="1:7" customHeight="1" ht="14.1">
      <c r="A1361" s="93" t="s">
        <v>977</v>
      </c>
      <c r="B1361" s="94" t="s">
        <v>1276</v>
      </c>
      <c r="C1361" s="95"/>
      <c r="D1361" s="96"/>
      <c r="E1361" s="97"/>
      <c r="F1361" s="98"/>
      <c r="G1361" s="65"/>
    </row>
    <row r="1362" spans="1:7" customHeight="1" ht="14.1">
      <c r="A1362" s="87" t="s">
        <v>977</v>
      </c>
      <c r="B1362" s="88" t="s">
        <v>979</v>
      </c>
      <c r="C1362" s="89"/>
      <c r="D1362" s="90"/>
      <c r="E1362" s="91"/>
      <c r="F1362" s="92">
        <f>SUM(F1363:F1363)</f>
        <v>66733.196</v>
      </c>
      <c r="G1362" s="65"/>
    </row>
    <row r="1363" spans="1:7" customHeight="1" ht="14.1">
      <c r="A1363" s="87" t="s">
        <v>1053</v>
      </c>
      <c r="B1363" s="88" t="s">
        <v>807</v>
      </c>
      <c r="C1363" s="89" t="s">
        <v>175</v>
      </c>
      <c r="D1363" s="90">
        <v>0.223</v>
      </c>
      <c r="E1363" s="91">
        <f>Table05!E14</f>
        <v>299252</v>
      </c>
      <c r="F1363" s="92">
        <f>D1363*E1363</f>
        <v>66733.196</v>
      </c>
      <c r="G1363" s="65"/>
    </row>
    <row r="1364" spans="1:7" customHeight="1" ht="14.1">
      <c r="A1364" s="87" t="s">
        <v>977</v>
      </c>
      <c r="B1364" s="88" t="s">
        <v>1012</v>
      </c>
      <c r="C1364" s="89"/>
      <c r="D1364" s="90"/>
      <c r="E1364" s="91"/>
      <c r="F1364" s="92">
        <f>SUM(F1365:F1366)</f>
        <v>942.3372</v>
      </c>
      <c r="G1364" s="65"/>
    </row>
    <row r="1365" spans="1:7" customHeight="1" ht="14.1">
      <c r="A1365" s="87" t="s">
        <v>1323</v>
      </c>
      <c r="B1365" s="88" t="s">
        <v>858</v>
      </c>
      <c r="C1365" s="89" t="s">
        <v>830</v>
      </c>
      <c r="D1365" s="90">
        <v>0.02</v>
      </c>
      <c r="E1365" s="91">
        <f>Table06!E21</f>
        <v>46193</v>
      </c>
      <c r="F1365" s="92">
        <f>D1365*E1365</f>
        <v>923.86</v>
      </c>
      <c r="G1365" s="65"/>
    </row>
    <row r="1366" spans="1:7" customHeight="1" ht="14.1">
      <c r="A1366" s="87" t="s">
        <v>1081</v>
      </c>
      <c r="B1366" s="88" t="s">
        <v>1082</v>
      </c>
      <c r="C1366" s="89" t="s">
        <v>1010</v>
      </c>
      <c r="D1366" s="90">
        <v>2</v>
      </c>
      <c r="E1366" s="91">
        <f>SUM(F1365:F1365)/100</f>
        <v>9.2386</v>
      </c>
      <c r="F1366" s="92">
        <f>D1366*E1366</f>
        <v>18.4772</v>
      </c>
      <c r="G1366" s="65"/>
    </row>
    <row r="1367" spans="1:7" customHeight="1" ht="14.1">
      <c r="A1367" s="87" t="s">
        <v>977</v>
      </c>
      <c r="B1367" s="88" t="s">
        <v>981</v>
      </c>
      <c r="C1367" s="89"/>
      <c r="D1367" s="90"/>
      <c r="E1367" s="91"/>
      <c r="F1367" s="92">
        <f>SUM(F1366:F1362)/2</f>
        <v>67675.5332</v>
      </c>
      <c r="G1367" s="65"/>
    </row>
    <row r="1368" spans="1:7" customHeight="1" ht="14.1">
      <c r="A1368" s="87" t="s">
        <v>977</v>
      </c>
      <c r="B1368" s="88" t="s">
        <v>982</v>
      </c>
      <c r="C1368" s="89" t="s">
        <v>75</v>
      </c>
      <c r="D1368" s="90" t="str">
        <f>hsTTK*100&amp;"%x(VL+NC+M)"</f>
        <v>2.5%x(VL+NC+M)</v>
      </c>
      <c r="E1368" s="91"/>
      <c r="F1368" s="92">
        <f>F1367*hsTTK</f>
        <v>1691.88833</v>
      </c>
      <c r="G1368" s="65"/>
    </row>
    <row r="1369" spans="1:7" customHeight="1" ht="14.1">
      <c r="A1369" s="87" t="s">
        <v>977</v>
      </c>
      <c r="B1369" s="88" t="s">
        <v>983</v>
      </c>
      <c r="C1369" s="89" t="s">
        <v>62</v>
      </c>
      <c r="D1369" s="90" t="s">
        <v>984</v>
      </c>
      <c r="E1369" s="91"/>
      <c r="F1369" s="92">
        <f>F1368+F1367</f>
        <v>69367.42153</v>
      </c>
      <c r="G1369" s="65"/>
    </row>
    <row r="1370" spans="1:7" customHeight="1" ht="14.1">
      <c r="A1370" s="87" t="s">
        <v>977</v>
      </c>
      <c r="B1370" s="88" t="s">
        <v>985</v>
      </c>
      <c r="C1370" s="89" t="s">
        <v>77</v>
      </c>
      <c r="D1370" s="90" t="str">
        <f>hsCPC*100&amp;"%xT"</f>
        <v>6.5%xT</v>
      </c>
      <c r="E1370" s="91"/>
      <c r="F1370" s="92">
        <f>F1369*hsCPC</f>
        <v>4508.88239945</v>
      </c>
      <c r="G1370" s="65"/>
    </row>
    <row r="1371" spans="1:7" customHeight="1" ht="14.1">
      <c r="A1371" s="87" t="s">
        <v>977</v>
      </c>
      <c r="B1371" s="88" t="s">
        <v>986</v>
      </c>
      <c r="C1371" s="89" t="s">
        <v>79</v>
      </c>
      <c r="D1371" s="90" t="str">
        <f>hsTL*100&amp;"%x(T+C)"</f>
        <v>5.5%x(T+C)</v>
      </c>
      <c r="E1371" s="91"/>
      <c r="F1371" s="92">
        <f>hsTL*(F1370+F1369)</f>
        <v>4063.1967161197</v>
      </c>
      <c r="G1371" s="65"/>
    </row>
    <row r="1372" spans="1:7" customHeight="1" ht="14.1">
      <c r="A1372" s="87" t="s">
        <v>977</v>
      </c>
      <c r="B1372" s="88" t="s">
        <v>987</v>
      </c>
      <c r="C1372" s="89" t="s">
        <v>81</v>
      </c>
      <c r="D1372" s="90" t="s">
        <v>82</v>
      </c>
      <c r="E1372" s="91"/>
      <c r="F1372" s="92">
        <f>(F1371+F1370+F1369)</f>
        <v>77939.50064557</v>
      </c>
      <c r="G1372" s="65"/>
    </row>
    <row r="1373" spans="1:7" customHeight="1" ht="14.1">
      <c r="A1373" s="87" t="s">
        <v>977</v>
      </c>
      <c r="B1373" s="88" t="s">
        <v>988</v>
      </c>
      <c r="C1373" s="89" t="s">
        <v>84</v>
      </c>
      <c r="D1373" s="90" t="s">
        <v>85</v>
      </c>
      <c r="E1373" s="91"/>
      <c r="F1373" s="92">
        <f>F1372*10/100</f>
        <v>7793.950064557</v>
      </c>
      <c r="G1373" s="65"/>
    </row>
    <row r="1374" spans="1:7" customHeight="1" ht="14.1">
      <c r="A1374" s="87" t="s">
        <v>977</v>
      </c>
      <c r="B1374" s="88" t="s">
        <v>989</v>
      </c>
      <c r="C1374" s="89" t="s">
        <v>990</v>
      </c>
      <c r="D1374" s="90" t="str">
        <f>hsLT*100&amp;"%x(G+GTGT)"</f>
        <v>1%x(G+GTGT)</v>
      </c>
      <c r="E1374" s="91"/>
      <c r="F1374" s="92">
        <f>hsLT*(F1373+F1372)</f>
        <v>857.33450710127</v>
      </c>
      <c r="G1374" s="65"/>
    </row>
    <row r="1375" spans="1:7" customHeight="1" ht="14.1">
      <c r="A1375" s="87" t="s">
        <v>977</v>
      </c>
      <c r="B1375" s="88" t="s">
        <v>991</v>
      </c>
      <c r="C1375" s="89" t="s">
        <v>89</v>
      </c>
      <c r="D1375" s="90" t="s">
        <v>992</v>
      </c>
      <c r="E1375" s="91"/>
      <c r="F1375" s="92">
        <f>(F1374+F1373+F1372)</f>
        <v>86590.785217228</v>
      </c>
      <c r="G1375" s="65"/>
    </row>
    <row r="1376" spans="1:7" customHeight="1" ht="14.1">
      <c r="A1376" s="211" t="s">
        <v>1324</v>
      </c>
      <c r="B1376" s="212"/>
      <c r="C1376" s="213"/>
      <c r="D1376" s="214"/>
      <c r="E1376" s="215"/>
      <c r="F1376" s="216"/>
      <c r="G1376" s="65"/>
    </row>
    <row r="1377" spans="1:7" customHeight="1" ht="14.1">
      <c r="A1377" s="207" t="s">
        <v>329</v>
      </c>
      <c r="B1377" s="208" t="s">
        <v>1325</v>
      </c>
      <c r="C1377" s="60"/>
      <c r="D1377" s="209"/>
      <c r="E1377" s="38"/>
      <c r="F1377" s="210"/>
      <c r="G1377" s="65"/>
    </row>
    <row r="1378" spans="1:7" customHeight="1" ht="14.1">
      <c r="A1378" s="207" t="s">
        <v>1326</v>
      </c>
      <c r="B1378" s="208" t="s">
        <v>1327</v>
      </c>
      <c r="C1378" s="60"/>
      <c r="D1378" s="209"/>
      <c r="E1378" s="38"/>
      <c r="F1378" s="210"/>
      <c r="G1378" s="65"/>
    </row>
    <row r="1379" spans="1:7" customHeight="1" ht="14.1">
      <c r="A1379" s="93" t="s">
        <v>977</v>
      </c>
      <c r="B1379" s="94" t="s">
        <v>1328</v>
      </c>
      <c r="C1379" s="95"/>
      <c r="D1379" s="96"/>
      <c r="E1379" s="97"/>
      <c r="F1379" s="98"/>
      <c r="G1379" s="65"/>
    </row>
    <row r="1380" spans="1:7" customHeight="1" ht="14.1">
      <c r="A1380" s="87" t="s">
        <v>977</v>
      </c>
      <c r="B1380" s="88" t="s">
        <v>1001</v>
      </c>
      <c r="C1380" s="89"/>
      <c r="D1380" s="90"/>
      <c r="E1380" s="91"/>
      <c r="F1380" s="92">
        <f>SUM(F1381:F1382)</f>
        <v>0</v>
      </c>
      <c r="G1380" s="65"/>
    </row>
    <row r="1381" spans="1:7" customHeight="1" ht="14.1">
      <c r="A1381" s="87" t="s">
        <v>1329</v>
      </c>
      <c r="B1381" s="88" t="s">
        <v>752</v>
      </c>
      <c r="C1381" s="89" t="s">
        <v>753</v>
      </c>
      <c r="D1381" s="90">
        <v>16.4</v>
      </c>
      <c r="E1381" s="91">
        <f>Table04!E141</f>
        <v>0</v>
      </c>
      <c r="F1381" s="92">
        <f>D1381*E1381</f>
        <v>0</v>
      </c>
      <c r="G1381" s="65"/>
    </row>
    <row r="1382" spans="1:7" customHeight="1" ht="14.1">
      <c r="A1382" s="87" t="s">
        <v>1008</v>
      </c>
      <c r="B1382" s="88" t="s">
        <v>1009</v>
      </c>
      <c r="C1382" s="89" t="s">
        <v>1010</v>
      </c>
      <c r="D1382" s="90">
        <v>2</v>
      </c>
      <c r="E1382" s="91">
        <f>SUM(F1381:F1381)/100</f>
        <v>0</v>
      </c>
      <c r="F1382" s="92">
        <f>D1382*E1382</f>
        <v>0</v>
      </c>
      <c r="G1382" s="65"/>
    </row>
    <row r="1383" spans="1:7" customHeight="1" ht="14.1">
      <c r="A1383" s="87" t="s">
        <v>977</v>
      </c>
      <c r="B1383" s="88" t="s">
        <v>979</v>
      </c>
      <c r="C1383" s="89"/>
      <c r="D1383" s="90"/>
      <c r="E1383" s="91"/>
      <c r="F1383" s="92">
        <f>SUM(F1384:F1384)</f>
        <v>108747.1875</v>
      </c>
      <c r="G1383" s="65"/>
    </row>
    <row r="1384" spans="1:7" customHeight="1" ht="14.1">
      <c r="A1384" s="87" t="s">
        <v>1330</v>
      </c>
      <c r="B1384" s="88" t="s">
        <v>825</v>
      </c>
      <c r="C1384" s="89" t="s">
        <v>175</v>
      </c>
      <c r="D1384" s="90">
        <v>0.2625</v>
      </c>
      <c r="E1384" s="91">
        <f>Table05!E23</f>
        <v>414275</v>
      </c>
      <c r="F1384" s="92">
        <f>D1384*E1384</f>
        <v>108747.1875</v>
      </c>
      <c r="G1384" s="65"/>
    </row>
    <row r="1385" spans="1:7" customHeight="1" ht="14.1">
      <c r="A1385" s="87" t="s">
        <v>977</v>
      </c>
      <c r="B1385" s="88" t="s">
        <v>1012</v>
      </c>
      <c r="C1385" s="89"/>
      <c r="D1385" s="90"/>
      <c r="E1385" s="91"/>
      <c r="F1385" s="92">
        <f>SUM(F1386:F1388)</f>
        <v>50800.08</v>
      </c>
      <c r="G1385" s="65"/>
    </row>
    <row r="1386" spans="1:7" customHeight="1" ht="14.1">
      <c r="A1386" s="87" t="s">
        <v>1307</v>
      </c>
      <c r="B1386" s="88" t="s">
        <v>829</v>
      </c>
      <c r="C1386" s="89" t="s">
        <v>830</v>
      </c>
      <c r="D1386" s="90">
        <v>0.0313</v>
      </c>
      <c r="E1386" s="91">
        <f>Table06!E7</f>
        <v>0</v>
      </c>
      <c r="F1386" s="92">
        <f>D1386*E1386</f>
        <v>0</v>
      </c>
      <c r="G1386" s="65"/>
    </row>
    <row r="1387" spans="1:7" customHeight="1" ht="14.1">
      <c r="A1387" s="87" t="s">
        <v>1308</v>
      </c>
      <c r="B1387" s="88" t="s">
        <v>954</v>
      </c>
      <c r="C1387" s="89" t="s">
        <v>830</v>
      </c>
      <c r="D1387" s="90">
        <v>2</v>
      </c>
      <c r="E1387" s="91">
        <f>Table06!E69</f>
        <v>24902</v>
      </c>
      <c r="F1387" s="92">
        <f>D1387*E1387</f>
        <v>49804</v>
      </c>
      <c r="G1387" s="65"/>
    </row>
    <row r="1388" spans="1:7" customHeight="1" ht="14.1">
      <c r="A1388" s="87" t="s">
        <v>1081</v>
      </c>
      <c r="B1388" s="88" t="s">
        <v>1082</v>
      </c>
      <c r="C1388" s="89" t="s">
        <v>1010</v>
      </c>
      <c r="D1388" s="90">
        <v>2</v>
      </c>
      <c r="E1388" s="91">
        <f>SUM(F1387:F1386)/100</f>
        <v>498.04</v>
      </c>
      <c r="F1388" s="92">
        <f>D1388*E1388</f>
        <v>996.08</v>
      </c>
      <c r="G1388" s="65"/>
    </row>
    <row r="1389" spans="1:7" customHeight="1" ht="14.1">
      <c r="A1389" s="87" t="s">
        <v>977</v>
      </c>
      <c r="B1389" s="88" t="s">
        <v>981</v>
      </c>
      <c r="C1389" s="89"/>
      <c r="D1389" s="90"/>
      <c r="E1389" s="91"/>
      <c r="F1389" s="92">
        <f>SUM(F1388:F1380)/2</f>
        <v>159547.2675</v>
      </c>
      <c r="G1389" s="65"/>
    </row>
    <row r="1390" spans="1:7" customHeight="1" ht="14.1">
      <c r="A1390" s="87" t="s">
        <v>977</v>
      </c>
      <c r="B1390" s="88" t="s">
        <v>982</v>
      </c>
      <c r="C1390" s="89" t="s">
        <v>75</v>
      </c>
      <c r="D1390" s="90" t="str">
        <f>hsTTK*100&amp;"%x(VL+NC+M)"</f>
        <v>2.5%x(VL+NC+M)</v>
      </c>
      <c r="E1390" s="91"/>
      <c r="F1390" s="92">
        <f>F1389*hsTTK</f>
        <v>3988.6816875</v>
      </c>
      <c r="G1390" s="65"/>
    </row>
    <row r="1391" spans="1:7" customHeight="1" ht="14.1">
      <c r="A1391" s="87" t="s">
        <v>977</v>
      </c>
      <c r="B1391" s="88" t="s">
        <v>983</v>
      </c>
      <c r="C1391" s="89" t="s">
        <v>62</v>
      </c>
      <c r="D1391" s="90" t="s">
        <v>984</v>
      </c>
      <c r="E1391" s="91"/>
      <c r="F1391" s="92">
        <f>F1390+F1389</f>
        <v>163535.9491875</v>
      </c>
      <c r="G1391" s="65"/>
    </row>
    <row r="1392" spans="1:7" customHeight="1" ht="14.1">
      <c r="A1392" s="87" t="s">
        <v>977</v>
      </c>
      <c r="B1392" s="88" t="s">
        <v>985</v>
      </c>
      <c r="C1392" s="89" t="s">
        <v>77</v>
      </c>
      <c r="D1392" s="90" t="str">
        <f>hsCPC*100&amp;"%xT"</f>
        <v>6.5%xT</v>
      </c>
      <c r="E1392" s="91"/>
      <c r="F1392" s="92">
        <f>F1391*hsCPC</f>
        <v>10629.836697188</v>
      </c>
      <c r="G1392" s="65"/>
    </row>
    <row r="1393" spans="1:7" customHeight="1" ht="14.1">
      <c r="A1393" s="87" t="s">
        <v>977</v>
      </c>
      <c r="B1393" s="88" t="s">
        <v>986</v>
      </c>
      <c r="C1393" s="89" t="s">
        <v>79</v>
      </c>
      <c r="D1393" s="90" t="str">
        <f>hsTL*100&amp;"%x(T+C)"</f>
        <v>5.5%x(T+C)</v>
      </c>
      <c r="E1393" s="91"/>
      <c r="F1393" s="92">
        <f>hsTL*(F1392+F1391)</f>
        <v>9579.1182236578</v>
      </c>
      <c r="G1393" s="65"/>
    </row>
    <row r="1394" spans="1:7" customHeight="1" ht="14.1">
      <c r="A1394" s="87" t="s">
        <v>977</v>
      </c>
      <c r="B1394" s="88" t="s">
        <v>987</v>
      </c>
      <c r="C1394" s="89" t="s">
        <v>81</v>
      </c>
      <c r="D1394" s="90" t="s">
        <v>82</v>
      </c>
      <c r="E1394" s="91"/>
      <c r="F1394" s="92">
        <f>(F1393+F1392+F1391)</f>
        <v>183744.90410835</v>
      </c>
      <c r="G1394" s="65"/>
    </row>
    <row r="1395" spans="1:7" customHeight="1" ht="14.1">
      <c r="A1395" s="87" t="s">
        <v>977</v>
      </c>
      <c r="B1395" s="88" t="s">
        <v>988</v>
      </c>
      <c r="C1395" s="89" t="s">
        <v>84</v>
      </c>
      <c r="D1395" s="90" t="s">
        <v>85</v>
      </c>
      <c r="E1395" s="91"/>
      <c r="F1395" s="92">
        <f>F1394*10/100</f>
        <v>18374.490410835</v>
      </c>
      <c r="G1395" s="65"/>
    </row>
    <row r="1396" spans="1:7" customHeight="1" ht="14.1">
      <c r="A1396" s="87" t="s">
        <v>977</v>
      </c>
      <c r="B1396" s="88" t="s">
        <v>989</v>
      </c>
      <c r="C1396" s="89" t="s">
        <v>990</v>
      </c>
      <c r="D1396" s="90" t="str">
        <f>hsLT*100&amp;"%x(G+GTGT)"</f>
        <v>1%x(G+GTGT)</v>
      </c>
      <c r="E1396" s="91"/>
      <c r="F1396" s="92">
        <f>hsLT*(F1395+F1394)</f>
        <v>2021.1939451918</v>
      </c>
      <c r="G1396" s="65"/>
    </row>
    <row r="1397" spans="1:7" customHeight="1" ht="14.1">
      <c r="A1397" s="87" t="s">
        <v>977</v>
      </c>
      <c r="B1397" s="88" t="s">
        <v>991</v>
      </c>
      <c r="C1397" s="89" t="s">
        <v>89</v>
      </c>
      <c r="D1397" s="90" t="s">
        <v>992</v>
      </c>
      <c r="E1397" s="91"/>
      <c r="F1397" s="92">
        <f>(F1396+F1395+F1394)</f>
        <v>204140.58846437</v>
      </c>
      <c r="G1397" s="65"/>
    </row>
    <row r="1398" spans="1:7" customHeight="1" ht="14.1">
      <c r="A1398" s="211" t="s">
        <v>1331</v>
      </c>
      <c r="B1398" s="212"/>
      <c r="C1398" s="213"/>
      <c r="D1398" s="214"/>
      <c r="E1398" s="215"/>
      <c r="F1398" s="216"/>
      <c r="G1398" s="65"/>
    </row>
    <row r="1399" spans="1:7" customHeight="1" ht="14.1">
      <c r="A1399" s="207" t="s">
        <v>333</v>
      </c>
      <c r="B1399" s="208" t="s">
        <v>1332</v>
      </c>
      <c r="C1399" s="60"/>
      <c r="D1399" s="209"/>
      <c r="E1399" s="38"/>
      <c r="F1399" s="210"/>
      <c r="G1399" s="65"/>
    </row>
    <row r="1400" spans="1:7" customHeight="1" ht="14.1">
      <c r="A1400" s="207" t="s">
        <v>1326</v>
      </c>
      <c r="B1400" s="208" t="s">
        <v>1333</v>
      </c>
      <c r="C1400" s="60"/>
      <c r="D1400" s="209"/>
      <c r="E1400" s="38"/>
      <c r="F1400" s="210"/>
      <c r="G1400" s="65"/>
    </row>
    <row r="1401" spans="1:7" customHeight="1" ht="14.1">
      <c r="A1401" s="93" t="s">
        <v>977</v>
      </c>
      <c r="B1401" s="94" t="s">
        <v>1334</v>
      </c>
      <c r="C1401" s="95"/>
      <c r="D1401" s="96"/>
      <c r="E1401" s="97"/>
      <c r="F1401" s="98"/>
      <c r="G1401" s="65"/>
    </row>
    <row r="1402" spans="1:7" customHeight="1" ht="14.1">
      <c r="A1402" s="87" t="s">
        <v>977</v>
      </c>
      <c r="B1402" s="88" t="s">
        <v>1001</v>
      </c>
      <c r="C1402" s="89"/>
      <c r="D1402" s="90"/>
      <c r="E1402" s="91"/>
      <c r="F1402" s="92">
        <f>SUM(F1403:F1404)</f>
        <v>0</v>
      </c>
      <c r="G1402" s="65"/>
    </row>
    <row r="1403" spans="1:7" customHeight="1" ht="14.1">
      <c r="A1403" s="87" t="s">
        <v>1329</v>
      </c>
      <c r="B1403" s="88" t="s">
        <v>752</v>
      </c>
      <c r="C1403" s="89" t="s">
        <v>753</v>
      </c>
      <c r="D1403" s="90">
        <v>1.06</v>
      </c>
      <c r="E1403" s="91">
        <f>Table04!E141</f>
        <v>0</v>
      </c>
      <c r="F1403" s="92">
        <f>D1403*E1403</f>
        <v>0</v>
      </c>
      <c r="G1403" s="65"/>
    </row>
    <row r="1404" spans="1:7" customHeight="1" ht="14.1">
      <c r="A1404" s="87" t="s">
        <v>1335</v>
      </c>
      <c r="B1404" s="88" t="s">
        <v>582</v>
      </c>
      <c r="C1404" s="89" t="s">
        <v>583</v>
      </c>
      <c r="D1404" s="90">
        <v>0.01</v>
      </c>
      <c r="E1404" s="91">
        <f>Table04!E58</f>
        <v>0</v>
      </c>
      <c r="F1404" s="92">
        <f>D1404*E1404</f>
        <v>0</v>
      </c>
      <c r="G1404" s="65"/>
    </row>
    <row r="1405" spans="1:7" customHeight="1" ht="14.1">
      <c r="A1405" s="87" t="s">
        <v>977</v>
      </c>
      <c r="B1405" s="88" t="s">
        <v>979</v>
      </c>
      <c r="C1405" s="89"/>
      <c r="D1405" s="90"/>
      <c r="E1405" s="91"/>
      <c r="F1405" s="92">
        <f>SUM(F1406:F1406)</f>
        <v>101000.245</v>
      </c>
      <c r="G1405" s="65"/>
    </row>
    <row r="1406" spans="1:7" customHeight="1" ht="14.1">
      <c r="A1406" s="87" t="s">
        <v>1330</v>
      </c>
      <c r="B1406" s="88" t="s">
        <v>825</v>
      </c>
      <c r="C1406" s="89" t="s">
        <v>175</v>
      </c>
      <c r="D1406" s="90">
        <v>0.2438</v>
      </c>
      <c r="E1406" s="91">
        <f>Table05!E23</f>
        <v>414275</v>
      </c>
      <c r="F1406" s="92">
        <f>D1406*E1406</f>
        <v>101000.245</v>
      </c>
      <c r="G1406" s="65"/>
    </row>
    <row r="1407" spans="1:7" customHeight="1" ht="14.1">
      <c r="A1407" s="87" t="s">
        <v>977</v>
      </c>
      <c r="B1407" s="88" t="s">
        <v>1012</v>
      </c>
      <c r="C1407" s="89"/>
      <c r="D1407" s="90"/>
      <c r="E1407" s="91"/>
      <c r="F1407" s="92">
        <f>SUM(F1408:F1408)</f>
        <v>2839.2</v>
      </c>
      <c r="G1407" s="65"/>
    </row>
    <row r="1408" spans="1:7" customHeight="1" ht="14.1">
      <c r="A1408" s="87" t="s">
        <v>1336</v>
      </c>
      <c r="B1408" s="88" t="s">
        <v>898</v>
      </c>
      <c r="C1408" s="89" t="s">
        <v>830</v>
      </c>
      <c r="D1408" s="90">
        <v>0.06</v>
      </c>
      <c r="E1408" s="91">
        <f>Table06!E41</f>
        <v>47320</v>
      </c>
      <c r="F1408" s="92">
        <f>D1408*E1408</f>
        <v>2839.2</v>
      </c>
      <c r="G1408" s="65"/>
    </row>
    <row r="1409" spans="1:7" customHeight="1" ht="14.1">
      <c r="A1409" s="87" t="s">
        <v>977</v>
      </c>
      <c r="B1409" s="88" t="s">
        <v>981</v>
      </c>
      <c r="C1409" s="89"/>
      <c r="D1409" s="90"/>
      <c r="E1409" s="91"/>
      <c r="F1409" s="92">
        <f>SUM(F1408:F1402)/2</f>
        <v>103839.445</v>
      </c>
      <c r="G1409" s="65"/>
    </row>
    <row r="1410" spans="1:7" customHeight="1" ht="14.1">
      <c r="A1410" s="87" t="s">
        <v>977</v>
      </c>
      <c r="B1410" s="88" t="s">
        <v>982</v>
      </c>
      <c r="C1410" s="89" t="s">
        <v>75</v>
      </c>
      <c r="D1410" s="90" t="str">
        <f>hsTTK*100&amp;"%x(VL+NC+M)"</f>
        <v>2.5%x(VL+NC+M)</v>
      </c>
      <c r="E1410" s="91"/>
      <c r="F1410" s="92">
        <f>F1409*hsTTK</f>
        <v>2595.986125</v>
      </c>
      <c r="G1410" s="65"/>
    </row>
    <row r="1411" spans="1:7" customHeight="1" ht="14.1">
      <c r="A1411" s="87" t="s">
        <v>977</v>
      </c>
      <c r="B1411" s="88" t="s">
        <v>983</v>
      </c>
      <c r="C1411" s="89" t="s">
        <v>62</v>
      </c>
      <c r="D1411" s="90" t="s">
        <v>984</v>
      </c>
      <c r="E1411" s="91"/>
      <c r="F1411" s="92">
        <f>F1410+F1409</f>
        <v>106435.431125</v>
      </c>
      <c r="G1411" s="65"/>
    </row>
    <row r="1412" spans="1:7" customHeight="1" ht="14.1">
      <c r="A1412" s="87" t="s">
        <v>977</v>
      </c>
      <c r="B1412" s="88" t="s">
        <v>985</v>
      </c>
      <c r="C1412" s="89" t="s">
        <v>77</v>
      </c>
      <c r="D1412" s="90" t="str">
        <f>hsCPC*100&amp;"%xT"</f>
        <v>6.5%xT</v>
      </c>
      <c r="E1412" s="91"/>
      <c r="F1412" s="92">
        <f>F1411*hsCPC</f>
        <v>6918.303023125</v>
      </c>
      <c r="G1412" s="65"/>
    </row>
    <row r="1413" spans="1:7" customHeight="1" ht="14.1">
      <c r="A1413" s="87" t="s">
        <v>977</v>
      </c>
      <c r="B1413" s="88" t="s">
        <v>986</v>
      </c>
      <c r="C1413" s="89" t="s">
        <v>79</v>
      </c>
      <c r="D1413" s="90" t="str">
        <f>hsTL*100&amp;"%x(T+C)"</f>
        <v>5.5%x(T+C)</v>
      </c>
      <c r="E1413" s="91"/>
      <c r="F1413" s="92">
        <f>hsTL*(F1412+F1411)</f>
        <v>6234.4553781469</v>
      </c>
      <c r="G1413" s="65"/>
    </row>
    <row r="1414" spans="1:7" customHeight="1" ht="14.1">
      <c r="A1414" s="87" t="s">
        <v>977</v>
      </c>
      <c r="B1414" s="88" t="s">
        <v>987</v>
      </c>
      <c r="C1414" s="89" t="s">
        <v>81</v>
      </c>
      <c r="D1414" s="90" t="s">
        <v>82</v>
      </c>
      <c r="E1414" s="91"/>
      <c r="F1414" s="92">
        <f>(F1413+F1412+F1411)</f>
        <v>119588.18952627</v>
      </c>
      <c r="G1414" s="65"/>
    </row>
    <row r="1415" spans="1:7" customHeight="1" ht="14.1">
      <c r="A1415" s="87" t="s">
        <v>977</v>
      </c>
      <c r="B1415" s="88" t="s">
        <v>988</v>
      </c>
      <c r="C1415" s="89" t="s">
        <v>84</v>
      </c>
      <c r="D1415" s="90" t="s">
        <v>85</v>
      </c>
      <c r="E1415" s="91"/>
      <c r="F1415" s="92">
        <f>F1414*10/100</f>
        <v>11958.818952627</v>
      </c>
      <c r="G1415" s="65"/>
    </row>
    <row r="1416" spans="1:7" customHeight="1" ht="14.1">
      <c r="A1416" s="87" t="s">
        <v>977</v>
      </c>
      <c r="B1416" s="88" t="s">
        <v>989</v>
      </c>
      <c r="C1416" s="89" t="s">
        <v>990</v>
      </c>
      <c r="D1416" s="90" t="str">
        <f>hsLT*100&amp;"%x(G+GTGT)"</f>
        <v>1%x(G+GTGT)</v>
      </c>
      <c r="E1416" s="91"/>
      <c r="F1416" s="92">
        <f>hsLT*(F1415+F1414)</f>
        <v>1315.470084789</v>
      </c>
      <c r="G1416" s="65"/>
    </row>
    <row r="1417" spans="1:7" customHeight="1" ht="14.1">
      <c r="A1417" s="87" t="s">
        <v>977</v>
      </c>
      <c r="B1417" s="88" t="s">
        <v>991</v>
      </c>
      <c r="C1417" s="89" t="s">
        <v>89</v>
      </c>
      <c r="D1417" s="90" t="s">
        <v>992</v>
      </c>
      <c r="E1417" s="91"/>
      <c r="F1417" s="92">
        <f>(F1416+F1415+F1414)</f>
        <v>132862.47856369</v>
      </c>
      <c r="G1417" s="65"/>
    </row>
    <row r="1418" spans="1:7" customHeight="1" ht="14.1">
      <c r="A1418" s="211" t="s">
        <v>1337</v>
      </c>
      <c r="B1418" s="212"/>
      <c r="C1418" s="213"/>
      <c r="D1418" s="214"/>
      <c r="E1418" s="215"/>
      <c r="F1418" s="216"/>
      <c r="G1418" s="65"/>
    </row>
    <row r="1419" spans="1:7" customHeight="1" ht="14.1">
      <c r="A1419" s="207" t="s">
        <v>337</v>
      </c>
      <c r="B1419" s="208" t="s">
        <v>1338</v>
      </c>
      <c r="C1419" s="60"/>
      <c r="D1419" s="209"/>
      <c r="E1419" s="38"/>
      <c r="F1419" s="210"/>
      <c r="G1419" s="65"/>
    </row>
    <row r="1420" spans="1:7" customHeight="1" ht="14.1">
      <c r="A1420" s="207" t="s">
        <v>1326</v>
      </c>
      <c r="B1420" s="208" t="s">
        <v>1339</v>
      </c>
      <c r="C1420" s="60"/>
      <c r="D1420" s="209"/>
      <c r="E1420" s="38"/>
      <c r="F1420" s="210"/>
      <c r="G1420" s="65"/>
    </row>
    <row r="1421" spans="1:7" customHeight="1" ht="14.1">
      <c r="A1421" s="93" t="s">
        <v>977</v>
      </c>
      <c r="B1421" s="94" t="s">
        <v>1328</v>
      </c>
      <c r="C1421" s="95"/>
      <c r="D1421" s="96"/>
      <c r="E1421" s="97"/>
      <c r="F1421" s="98"/>
      <c r="G1421" s="65"/>
    </row>
    <row r="1422" spans="1:7" customHeight="1" ht="14.1">
      <c r="A1422" s="87" t="s">
        <v>977</v>
      </c>
      <c r="B1422" s="88" t="s">
        <v>1001</v>
      </c>
      <c r="C1422" s="89"/>
      <c r="D1422" s="90"/>
      <c r="E1422" s="91"/>
      <c r="F1422" s="92">
        <f>SUM(F1423:F1424)</f>
        <v>0</v>
      </c>
      <c r="G1422" s="65"/>
    </row>
    <row r="1423" spans="1:7" customHeight="1" ht="14.1">
      <c r="A1423" s="87" t="s">
        <v>1329</v>
      </c>
      <c r="B1423" s="88" t="s">
        <v>752</v>
      </c>
      <c r="C1423" s="89" t="s">
        <v>753</v>
      </c>
      <c r="D1423" s="90">
        <v>28.8</v>
      </c>
      <c r="E1423" s="91">
        <f>Table04!E141</f>
        <v>0</v>
      </c>
      <c r="F1423" s="92">
        <f>D1423*E1423</f>
        <v>0</v>
      </c>
      <c r="G1423" s="65"/>
    </row>
    <row r="1424" spans="1:7" customHeight="1" ht="14.1">
      <c r="A1424" s="87" t="s">
        <v>1008</v>
      </c>
      <c r="B1424" s="88" t="s">
        <v>1009</v>
      </c>
      <c r="C1424" s="89" t="s">
        <v>1010</v>
      </c>
      <c r="D1424" s="90">
        <v>2</v>
      </c>
      <c r="E1424" s="91">
        <f>SUM(F1423:F1423)/100</f>
        <v>0</v>
      </c>
      <c r="F1424" s="92">
        <f>D1424*E1424</f>
        <v>0</v>
      </c>
      <c r="G1424" s="65"/>
    </row>
    <row r="1425" spans="1:7" customHeight="1" ht="14.1">
      <c r="A1425" s="87" t="s">
        <v>977</v>
      </c>
      <c r="B1425" s="88" t="s">
        <v>979</v>
      </c>
      <c r="C1425" s="89"/>
      <c r="D1425" s="90"/>
      <c r="E1425" s="91"/>
      <c r="F1425" s="92">
        <f>SUM(F1426:F1426)</f>
        <v>1113364.0625</v>
      </c>
      <c r="G1425" s="65"/>
    </row>
    <row r="1426" spans="1:7" customHeight="1" ht="14.1">
      <c r="A1426" s="87" t="s">
        <v>1330</v>
      </c>
      <c r="B1426" s="88" t="s">
        <v>825</v>
      </c>
      <c r="C1426" s="89" t="s">
        <v>175</v>
      </c>
      <c r="D1426" s="90">
        <v>2.6875</v>
      </c>
      <c r="E1426" s="91">
        <f>Table05!E23</f>
        <v>414275</v>
      </c>
      <c r="F1426" s="92">
        <f>D1426*E1426</f>
        <v>1113364.0625</v>
      </c>
      <c r="G1426" s="65"/>
    </row>
    <row r="1427" spans="1:7" customHeight="1" ht="14.1">
      <c r="A1427" s="87" t="s">
        <v>977</v>
      </c>
      <c r="B1427" s="88" t="s">
        <v>1012</v>
      </c>
      <c r="C1427" s="89"/>
      <c r="D1427" s="90"/>
      <c r="E1427" s="91"/>
      <c r="F1427" s="92">
        <f>SUM(F1428:F1431)</f>
        <v>135105.18375</v>
      </c>
      <c r="G1427" s="65"/>
    </row>
    <row r="1428" spans="1:7" customHeight="1" ht="14.1">
      <c r="A1428" s="87" t="s">
        <v>1340</v>
      </c>
      <c r="B1428" s="88" t="s">
        <v>892</v>
      </c>
      <c r="C1428" s="89" t="s">
        <v>830</v>
      </c>
      <c r="D1428" s="90">
        <v>0.8125</v>
      </c>
      <c r="E1428" s="91">
        <f>Table06!E38</f>
        <v>68589</v>
      </c>
      <c r="F1428" s="92">
        <f>D1428*E1428</f>
        <v>55728.5625</v>
      </c>
      <c r="G1428" s="65"/>
    </row>
    <row r="1429" spans="1:7" customHeight="1" ht="14.1">
      <c r="A1429" s="87" t="s">
        <v>1341</v>
      </c>
      <c r="B1429" s="88" t="s">
        <v>908</v>
      </c>
      <c r="C1429" s="89" t="s">
        <v>830</v>
      </c>
      <c r="D1429" s="90">
        <v>0.0625</v>
      </c>
      <c r="E1429" s="91">
        <f>Table06!E46</f>
        <v>32344</v>
      </c>
      <c r="F1429" s="92">
        <f>D1429*E1429</f>
        <v>2021.5</v>
      </c>
      <c r="G1429" s="65"/>
    </row>
    <row r="1430" spans="1:7" customHeight="1" ht="14.1">
      <c r="A1430" s="87" t="s">
        <v>1308</v>
      </c>
      <c r="B1430" s="88" t="s">
        <v>954</v>
      </c>
      <c r="C1430" s="89" t="s">
        <v>830</v>
      </c>
      <c r="D1430" s="90">
        <v>3</v>
      </c>
      <c r="E1430" s="91">
        <f>Table06!E69</f>
        <v>24902</v>
      </c>
      <c r="F1430" s="92">
        <f>D1430*E1430</f>
        <v>74706</v>
      </c>
      <c r="G1430" s="65"/>
    </row>
    <row r="1431" spans="1:7" customHeight="1" ht="14.1">
      <c r="A1431" s="87" t="s">
        <v>1081</v>
      </c>
      <c r="B1431" s="88" t="s">
        <v>1082</v>
      </c>
      <c r="C1431" s="89" t="s">
        <v>1010</v>
      </c>
      <c r="D1431" s="90">
        <v>2</v>
      </c>
      <c r="E1431" s="91">
        <f>SUM(F1430:F1428)/100</f>
        <v>1324.560625</v>
      </c>
      <c r="F1431" s="92">
        <f>D1431*E1431</f>
        <v>2649.12125</v>
      </c>
      <c r="G1431" s="65"/>
    </row>
    <row r="1432" spans="1:7" customHeight="1" ht="14.1">
      <c r="A1432" s="87" t="s">
        <v>977</v>
      </c>
      <c r="B1432" s="88" t="s">
        <v>981</v>
      </c>
      <c r="C1432" s="89"/>
      <c r="D1432" s="90"/>
      <c r="E1432" s="91"/>
      <c r="F1432" s="92">
        <f>SUM(F1431:F1422)/2</f>
        <v>1248469.24625</v>
      </c>
      <c r="G1432" s="65"/>
    </row>
    <row r="1433" spans="1:7" customHeight="1" ht="14.1">
      <c r="A1433" s="87" t="s">
        <v>977</v>
      </c>
      <c r="B1433" s="88" t="s">
        <v>982</v>
      </c>
      <c r="C1433" s="89" t="s">
        <v>75</v>
      </c>
      <c r="D1433" s="90" t="str">
        <f>hsTTK*100&amp;"%x(VL+NC+M)"</f>
        <v>2.5%x(VL+NC+M)</v>
      </c>
      <c r="E1433" s="91"/>
      <c r="F1433" s="92">
        <f>F1432*hsTTK</f>
        <v>31211.73115625</v>
      </c>
      <c r="G1433" s="65"/>
    </row>
    <row r="1434" spans="1:7" customHeight="1" ht="14.1">
      <c r="A1434" s="87" t="s">
        <v>977</v>
      </c>
      <c r="B1434" s="88" t="s">
        <v>983</v>
      </c>
      <c r="C1434" s="89" t="s">
        <v>62</v>
      </c>
      <c r="D1434" s="90" t="s">
        <v>984</v>
      </c>
      <c r="E1434" s="91"/>
      <c r="F1434" s="92">
        <f>F1433+F1432</f>
        <v>1279680.9774062</v>
      </c>
      <c r="G1434" s="65"/>
    </row>
    <row r="1435" spans="1:7" customHeight="1" ht="14.1">
      <c r="A1435" s="87" t="s">
        <v>977</v>
      </c>
      <c r="B1435" s="88" t="s">
        <v>985</v>
      </c>
      <c r="C1435" s="89" t="s">
        <v>77</v>
      </c>
      <c r="D1435" s="90" t="str">
        <f>hsCPC*100&amp;"%xT"</f>
        <v>6.5%xT</v>
      </c>
      <c r="E1435" s="91"/>
      <c r="F1435" s="92">
        <f>F1434*hsCPC</f>
        <v>83179.263531406</v>
      </c>
      <c r="G1435" s="65"/>
    </row>
    <row r="1436" spans="1:7" customHeight="1" ht="14.1">
      <c r="A1436" s="87" t="s">
        <v>977</v>
      </c>
      <c r="B1436" s="88" t="s">
        <v>986</v>
      </c>
      <c r="C1436" s="89" t="s">
        <v>79</v>
      </c>
      <c r="D1436" s="90" t="str">
        <f>hsTL*100&amp;"%x(T+C)"</f>
        <v>5.5%x(T+C)</v>
      </c>
      <c r="E1436" s="91"/>
      <c r="F1436" s="92">
        <f>hsTL*(F1435+F1434)</f>
        <v>74957.313251571</v>
      </c>
      <c r="G1436" s="65"/>
    </row>
    <row r="1437" spans="1:7" customHeight="1" ht="14.1">
      <c r="A1437" s="87" t="s">
        <v>977</v>
      </c>
      <c r="B1437" s="88" t="s">
        <v>987</v>
      </c>
      <c r="C1437" s="89" t="s">
        <v>81</v>
      </c>
      <c r="D1437" s="90" t="s">
        <v>82</v>
      </c>
      <c r="E1437" s="91"/>
      <c r="F1437" s="92">
        <f>(F1436+F1435+F1434)</f>
        <v>1437817.5541892</v>
      </c>
      <c r="G1437" s="65"/>
    </row>
    <row r="1438" spans="1:7" customHeight="1" ht="14.1">
      <c r="A1438" s="87" t="s">
        <v>977</v>
      </c>
      <c r="B1438" s="88" t="s">
        <v>988</v>
      </c>
      <c r="C1438" s="89" t="s">
        <v>84</v>
      </c>
      <c r="D1438" s="90" t="s">
        <v>85</v>
      </c>
      <c r="E1438" s="91"/>
      <c r="F1438" s="92">
        <f>F1437*10/100</f>
        <v>143781.75541892</v>
      </c>
      <c r="G1438" s="65"/>
    </row>
    <row r="1439" spans="1:7" customHeight="1" ht="14.1">
      <c r="A1439" s="87" t="s">
        <v>977</v>
      </c>
      <c r="B1439" s="88" t="s">
        <v>989</v>
      </c>
      <c r="C1439" s="89" t="s">
        <v>990</v>
      </c>
      <c r="D1439" s="90" t="str">
        <f>hsLT*100&amp;"%x(G+GTGT)"</f>
        <v>1%x(G+GTGT)</v>
      </c>
      <c r="E1439" s="91"/>
      <c r="F1439" s="92">
        <f>hsLT*(F1438+F1437)</f>
        <v>15815.993096081</v>
      </c>
      <c r="G1439" s="65"/>
    </row>
    <row r="1440" spans="1:7" customHeight="1" ht="14.1">
      <c r="A1440" s="87" t="s">
        <v>977</v>
      </c>
      <c r="B1440" s="88" t="s">
        <v>991</v>
      </c>
      <c r="C1440" s="89" t="s">
        <v>89</v>
      </c>
      <c r="D1440" s="90" t="s">
        <v>992</v>
      </c>
      <c r="E1440" s="91"/>
      <c r="F1440" s="92">
        <f>(F1439+F1438+F1437)</f>
        <v>1597415.3027042</v>
      </c>
      <c r="G1440" s="65"/>
    </row>
    <row r="1441" spans="1:7" customHeight="1" ht="14.1">
      <c r="A1441" s="211" t="s">
        <v>1342</v>
      </c>
      <c r="B1441" s="212"/>
      <c r="C1441" s="213"/>
      <c r="D1441" s="214"/>
      <c r="E1441" s="215"/>
      <c r="F1441" s="216"/>
      <c r="G1441" s="65"/>
    </row>
    <row r="1442" spans="1:7" customHeight="1" ht="14.1">
      <c r="A1442" s="207" t="s">
        <v>340</v>
      </c>
      <c r="B1442" s="208" t="s">
        <v>1343</v>
      </c>
      <c r="C1442" s="60"/>
      <c r="D1442" s="209"/>
      <c r="E1442" s="38"/>
      <c r="F1442" s="210"/>
      <c r="G1442" s="65"/>
    </row>
    <row r="1443" spans="1:7" customHeight="1" ht="14.1">
      <c r="A1443" s="207" t="s">
        <v>1275</v>
      </c>
      <c r="B1443" s="208"/>
      <c r="C1443" s="60"/>
      <c r="D1443" s="209"/>
      <c r="E1443" s="38"/>
      <c r="F1443" s="210"/>
      <c r="G1443" s="65"/>
    </row>
    <row r="1444" spans="1:7" customHeight="1" ht="14.1">
      <c r="A1444" s="93" t="s">
        <v>977</v>
      </c>
      <c r="B1444" s="94" t="s">
        <v>1276</v>
      </c>
      <c r="C1444" s="95"/>
      <c r="D1444" s="96"/>
      <c r="E1444" s="97"/>
      <c r="F1444" s="98"/>
      <c r="G1444" s="65"/>
    </row>
    <row r="1445" spans="1:7" customHeight="1" ht="14.1">
      <c r="A1445" s="87" t="s">
        <v>977</v>
      </c>
      <c r="B1445" s="88" t="s">
        <v>1001</v>
      </c>
      <c r="C1445" s="89"/>
      <c r="D1445" s="90"/>
      <c r="E1445" s="91"/>
      <c r="F1445" s="92">
        <f>SUM(F1446:F1455)</f>
        <v>24588</v>
      </c>
      <c r="G1445" s="65"/>
    </row>
    <row r="1446" spans="1:7" customHeight="1" ht="14.1">
      <c r="A1446" s="87" t="s">
        <v>1277</v>
      </c>
      <c r="B1446" s="88" t="s">
        <v>578</v>
      </c>
      <c r="C1446" s="89" t="s">
        <v>182</v>
      </c>
      <c r="D1446" s="90">
        <v>0.5</v>
      </c>
      <c r="E1446" s="91">
        <f>Table04!E56</f>
        <v>4000</v>
      </c>
      <c r="F1446" s="92">
        <f>D1446*E1446</f>
        <v>2000</v>
      </c>
      <c r="G1446" s="65"/>
    </row>
    <row r="1447" spans="1:7" customHeight="1" ht="14.1">
      <c r="A1447" s="87" t="s">
        <v>1278</v>
      </c>
      <c r="B1447" s="88" t="s">
        <v>715</v>
      </c>
      <c r="C1447" s="89" t="s">
        <v>505</v>
      </c>
      <c r="D1447" s="90">
        <v>0.001</v>
      </c>
      <c r="E1447" s="91">
        <f>Table04!E122</f>
        <v>1235000</v>
      </c>
      <c r="F1447" s="92">
        <f>D1447*E1447</f>
        <v>1235</v>
      </c>
      <c r="G1447" s="65"/>
    </row>
    <row r="1448" spans="1:7" customHeight="1" ht="14.1">
      <c r="A1448" s="87" t="s">
        <v>1279</v>
      </c>
      <c r="B1448" s="88" t="s">
        <v>558</v>
      </c>
      <c r="C1448" s="89" t="s">
        <v>505</v>
      </c>
      <c r="D1448" s="90">
        <v>0.01</v>
      </c>
      <c r="E1448" s="91">
        <f>Table04!E46</f>
        <v>500000</v>
      </c>
      <c r="F1448" s="92">
        <f>D1448*E1448</f>
        <v>5000</v>
      </c>
      <c r="G1448" s="65"/>
    </row>
    <row r="1449" spans="1:7" customHeight="1" ht="14.1">
      <c r="A1449" s="87" t="s">
        <v>1280</v>
      </c>
      <c r="B1449" s="88" t="s">
        <v>560</v>
      </c>
      <c r="C1449" s="89" t="s">
        <v>505</v>
      </c>
      <c r="D1449" s="90">
        <v>0.01</v>
      </c>
      <c r="E1449" s="91">
        <f>Table04!E47</f>
        <v>600000</v>
      </c>
      <c r="F1449" s="92">
        <f>D1449*E1449</f>
        <v>6000</v>
      </c>
      <c r="G1449" s="65"/>
    </row>
    <row r="1450" spans="1:7" customHeight="1" ht="14.1">
      <c r="A1450" s="87" t="s">
        <v>1281</v>
      </c>
      <c r="B1450" s="88" t="s">
        <v>532</v>
      </c>
      <c r="C1450" s="89" t="s">
        <v>505</v>
      </c>
      <c r="D1450" s="90">
        <v>0.01</v>
      </c>
      <c r="E1450" s="91">
        <f>Table04!E33</f>
        <v>80000</v>
      </c>
      <c r="F1450" s="92">
        <f>D1450*E1450</f>
        <v>800</v>
      </c>
      <c r="G1450" s="65"/>
    </row>
    <row r="1451" spans="1:7" customHeight="1" ht="14.1">
      <c r="A1451" s="87" t="s">
        <v>1282</v>
      </c>
      <c r="B1451" s="88" t="s">
        <v>504</v>
      </c>
      <c r="C1451" s="89" t="s">
        <v>505</v>
      </c>
      <c r="D1451" s="90">
        <v>0.01</v>
      </c>
      <c r="E1451" s="91">
        <f>Table04!E20</f>
        <v>250000</v>
      </c>
      <c r="F1451" s="92">
        <f>D1451*E1451</f>
        <v>2500</v>
      </c>
      <c r="G1451" s="65"/>
    </row>
    <row r="1452" spans="1:7" customHeight="1" ht="14.1">
      <c r="A1452" s="87" t="s">
        <v>1283</v>
      </c>
      <c r="B1452" s="88" t="s">
        <v>509</v>
      </c>
      <c r="C1452" s="89" t="s">
        <v>505</v>
      </c>
      <c r="D1452" s="90">
        <v>0.001</v>
      </c>
      <c r="E1452" s="91">
        <f>Table04!E22</f>
        <v>255000</v>
      </c>
      <c r="F1452" s="92">
        <f>D1452*E1452</f>
        <v>255</v>
      </c>
      <c r="G1452" s="65"/>
    </row>
    <row r="1453" spans="1:7" customHeight="1" ht="14.1">
      <c r="A1453" s="87" t="s">
        <v>1284</v>
      </c>
      <c r="B1453" s="88" t="s">
        <v>774</v>
      </c>
      <c r="C1453" s="89" t="s">
        <v>772</v>
      </c>
      <c r="D1453" s="90">
        <v>0.01</v>
      </c>
      <c r="E1453" s="91">
        <f>Table04!E151</f>
        <v>250000</v>
      </c>
      <c r="F1453" s="92">
        <f>D1453*E1453</f>
        <v>2500</v>
      </c>
      <c r="G1453" s="65"/>
    </row>
    <row r="1454" spans="1:7" customHeight="1" ht="14.1">
      <c r="A1454" s="87" t="s">
        <v>1285</v>
      </c>
      <c r="B1454" s="88" t="s">
        <v>520</v>
      </c>
      <c r="C1454" s="89" t="s">
        <v>163</v>
      </c>
      <c r="D1454" s="90">
        <v>0.001</v>
      </c>
      <c r="E1454" s="91">
        <f>Table04!E27</f>
        <v>200000</v>
      </c>
      <c r="F1454" s="92">
        <f>D1454*E1454</f>
        <v>200</v>
      </c>
      <c r="G1454" s="65"/>
    </row>
    <row r="1455" spans="1:7" customHeight="1" ht="14.1">
      <c r="A1455" s="87" t="s">
        <v>1008</v>
      </c>
      <c r="B1455" s="88" t="s">
        <v>1009</v>
      </c>
      <c r="C1455" s="89" t="s">
        <v>1010</v>
      </c>
      <c r="D1455" s="90">
        <v>20</v>
      </c>
      <c r="E1455" s="91">
        <f>SUM(F1454:F1446)/100</f>
        <v>204.9</v>
      </c>
      <c r="F1455" s="92">
        <f>D1455*E1455</f>
        <v>4098</v>
      </c>
      <c r="G1455" s="65"/>
    </row>
    <row r="1456" spans="1:7" customHeight="1" ht="14.1">
      <c r="A1456" s="87" t="s">
        <v>977</v>
      </c>
      <c r="B1456" s="88" t="s">
        <v>979</v>
      </c>
      <c r="C1456" s="89"/>
      <c r="D1456" s="90"/>
      <c r="E1456" s="91"/>
      <c r="F1456" s="92">
        <f>SUM(F1457:F1457)</f>
        <v>1193698.48</v>
      </c>
      <c r="G1456" s="65"/>
    </row>
    <row r="1457" spans="1:7" customHeight="1" ht="14.1">
      <c r="A1457" s="87" t="s">
        <v>1078</v>
      </c>
      <c r="B1457" s="88" t="s">
        <v>809</v>
      </c>
      <c r="C1457" s="89" t="s">
        <v>175</v>
      </c>
      <c r="D1457" s="90">
        <v>3.76</v>
      </c>
      <c r="E1457" s="91">
        <f>Table05!E15</f>
        <v>317473</v>
      </c>
      <c r="F1457" s="92">
        <f>D1457*E1457</f>
        <v>1193698.48</v>
      </c>
      <c r="G1457" s="65"/>
    </row>
    <row r="1458" spans="1:7" customHeight="1" ht="14.1">
      <c r="A1458" s="87" t="s">
        <v>977</v>
      </c>
      <c r="B1458" s="88" t="s">
        <v>1012</v>
      </c>
      <c r="C1458" s="89"/>
      <c r="D1458" s="90"/>
      <c r="E1458" s="91"/>
      <c r="F1458" s="92">
        <f>SUM(F1459:F1460)</f>
        <v>42980.964</v>
      </c>
      <c r="G1458" s="65"/>
    </row>
    <row r="1459" spans="1:7" customHeight="1" ht="14.1">
      <c r="A1459" s="87" t="s">
        <v>1286</v>
      </c>
      <c r="B1459" s="88" t="s">
        <v>942</v>
      </c>
      <c r="C1459" s="89" t="s">
        <v>830</v>
      </c>
      <c r="D1459" s="90">
        <v>0.38</v>
      </c>
      <c r="E1459" s="91">
        <f>Table06!E63</f>
        <v>110890</v>
      </c>
      <c r="F1459" s="92">
        <f>D1459*E1459</f>
        <v>42138.2</v>
      </c>
      <c r="G1459" s="65"/>
    </row>
    <row r="1460" spans="1:7" customHeight="1" ht="14.1">
      <c r="A1460" s="87" t="s">
        <v>1081</v>
      </c>
      <c r="B1460" s="88" t="s">
        <v>1082</v>
      </c>
      <c r="C1460" s="89" t="s">
        <v>1010</v>
      </c>
      <c r="D1460" s="90">
        <v>2</v>
      </c>
      <c r="E1460" s="91">
        <f>SUM(F1459:F1459)/100</f>
        <v>421.382</v>
      </c>
      <c r="F1460" s="92">
        <f>D1460*E1460</f>
        <v>842.764</v>
      </c>
      <c r="G1460" s="65"/>
    </row>
    <row r="1461" spans="1:7" customHeight="1" ht="14.1">
      <c r="A1461" s="87" t="s">
        <v>977</v>
      </c>
      <c r="B1461" s="88" t="s">
        <v>981</v>
      </c>
      <c r="C1461" s="89"/>
      <c r="D1461" s="90"/>
      <c r="E1461" s="91"/>
      <c r="F1461" s="92">
        <f>SUM(F1460:F1445)/2</f>
        <v>1261267.444</v>
      </c>
      <c r="G1461" s="65"/>
    </row>
    <row r="1462" spans="1:7" customHeight="1" ht="14.1">
      <c r="A1462" s="87" t="s">
        <v>977</v>
      </c>
      <c r="B1462" s="88" t="s">
        <v>982</v>
      </c>
      <c r="C1462" s="89" t="s">
        <v>75</v>
      </c>
      <c r="D1462" s="90" t="str">
        <f>hsTTK*100&amp;"%x(VL+NC+M)"</f>
        <v>2.5%x(VL+NC+M)</v>
      </c>
      <c r="E1462" s="91"/>
      <c r="F1462" s="92">
        <f>F1461*hsTTK</f>
        <v>31531.6861</v>
      </c>
      <c r="G1462" s="65"/>
    </row>
    <row r="1463" spans="1:7" customHeight="1" ht="14.1">
      <c r="A1463" s="87" t="s">
        <v>977</v>
      </c>
      <c r="B1463" s="88" t="s">
        <v>983</v>
      </c>
      <c r="C1463" s="89" t="s">
        <v>62</v>
      </c>
      <c r="D1463" s="90" t="s">
        <v>984</v>
      </c>
      <c r="E1463" s="91"/>
      <c r="F1463" s="92">
        <f>F1462+F1461</f>
        <v>1292799.1301</v>
      </c>
      <c r="G1463" s="65"/>
    </row>
    <row r="1464" spans="1:7" customHeight="1" ht="14.1">
      <c r="A1464" s="87" t="s">
        <v>977</v>
      </c>
      <c r="B1464" s="88" t="s">
        <v>985</v>
      </c>
      <c r="C1464" s="89" t="s">
        <v>77</v>
      </c>
      <c r="D1464" s="90" t="str">
        <f>hsCPC*100&amp;"%xT"</f>
        <v>6.5%xT</v>
      </c>
      <c r="E1464" s="91"/>
      <c r="F1464" s="92">
        <f>F1463*hsCPC</f>
        <v>84031.9434565</v>
      </c>
      <c r="G1464" s="65"/>
    </row>
    <row r="1465" spans="1:7" customHeight="1" ht="14.1">
      <c r="A1465" s="87" t="s">
        <v>977</v>
      </c>
      <c r="B1465" s="88" t="s">
        <v>986</v>
      </c>
      <c r="C1465" s="89" t="s">
        <v>79</v>
      </c>
      <c r="D1465" s="90" t="str">
        <f>hsTL*100&amp;"%x(T+C)"</f>
        <v>5.5%x(T+C)</v>
      </c>
      <c r="E1465" s="91"/>
      <c r="F1465" s="92">
        <f>hsTL*(F1464+F1463)</f>
        <v>75725.709045608</v>
      </c>
      <c r="G1465" s="65"/>
    </row>
    <row r="1466" spans="1:7" customHeight="1" ht="14.1">
      <c r="A1466" s="87" t="s">
        <v>977</v>
      </c>
      <c r="B1466" s="88" t="s">
        <v>987</v>
      </c>
      <c r="C1466" s="89" t="s">
        <v>81</v>
      </c>
      <c r="D1466" s="90" t="s">
        <v>82</v>
      </c>
      <c r="E1466" s="91"/>
      <c r="F1466" s="92">
        <f>(F1465+F1464+F1463)</f>
        <v>1452556.7826021</v>
      </c>
      <c r="G1466" s="65"/>
    </row>
    <row r="1467" spans="1:7" customHeight="1" ht="14.1">
      <c r="A1467" s="87" t="s">
        <v>977</v>
      </c>
      <c r="B1467" s="88" t="s">
        <v>988</v>
      </c>
      <c r="C1467" s="89" t="s">
        <v>84</v>
      </c>
      <c r="D1467" s="90" t="s">
        <v>85</v>
      </c>
      <c r="E1467" s="91"/>
      <c r="F1467" s="92">
        <f>F1466*10/100</f>
        <v>145255.67826021</v>
      </c>
      <c r="G1467" s="65"/>
    </row>
    <row r="1468" spans="1:7" customHeight="1" ht="14.1">
      <c r="A1468" s="87" t="s">
        <v>977</v>
      </c>
      <c r="B1468" s="88" t="s">
        <v>989</v>
      </c>
      <c r="C1468" s="89" t="s">
        <v>990</v>
      </c>
      <c r="D1468" s="90" t="str">
        <f>hsLT*100&amp;"%x(G+GTGT)"</f>
        <v>1%x(G+GTGT)</v>
      </c>
      <c r="E1468" s="91"/>
      <c r="F1468" s="92">
        <f>hsLT*(F1467+F1466)</f>
        <v>15978.124608623</v>
      </c>
      <c r="G1468" s="65"/>
    </row>
    <row r="1469" spans="1:7" customHeight="1" ht="14.1">
      <c r="A1469" s="87" t="s">
        <v>977</v>
      </c>
      <c r="B1469" s="88" t="s">
        <v>991</v>
      </c>
      <c r="C1469" s="89" t="s">
        <v>89</v>
      </c>
      <c r="D1469" s="90" t="s">
        <v>992</v>
      </c>
      <c r="E1469" s="91"/>
      <c r="F1469" s="92">
        <f>(F1468+F1467+F1466)</f>
        <v>1613790.5854709</v>
      </c>
      <c r="G1469" s="65"/>
    </row>
    <row r="1470" spans="1:7" customHeight="1" ht="14.1">
      <c r="A1470" s="211" t="s">
        <v>1344</v>
      </c>
      <c r="B1470" s="212"/>
      <c r="C1470" s="213"/>
      <c r="D1470" s="214"/>
      <c r="E1470" s="215"/>
      <c r="F1470" s="216"/>
      <c r="G1470" s="65"/>
    </row>
    <row r="1471" spans="1:7" customHeight="1" ht="14.1">
      <c r="A1471" s="207" t="s">
        <v>343</v>
      </c>
      <c r="B1471" s="208" t="s">
        <v>1345</v>
      </c>
      <c r="C1471" s="60"/>
      <c r="D1471" s="209"/>
      <c r="E1471" s="38"/>
      <c r="F1471" s="210"/>
      <c r="G1471" s="65"/>
    </row>
    <row r="1472" spans="1:7" customHeight="1" ht="14.1">
      <c r="A1472" s="207" t="s">
        <v>1071</v>
      </c>
      <c r="B1472" s="208"/>
      <c r="C1472" s="60"/>
      <c r="D1472" s="209"/>
      <c r="E1472" s="38"/>
      <c r="F1472" s="210"/>
      <c r="G1472" s="65"/>
    </row>
    <row r="1473" spans="1:7" customHeight="1" ht="14.1">
      <c r="A1473" s="93" t="s">
        <v>977</v>
      </c>
      <c r="B1473" s="94" t="s">
        <v>1073</v>
      </c>
      <c r="C1473" s="95"/>
      <c r="D1473" s="96"/>
      <c r="E1473" s="97"/>
      <c r="F1473" s="98"/>
      <c r="G1473" s="65"/>
    </row>
    <row r="1474" spans="1:7" customHeight="1" ht="14.1">
      <c r="A1474" s="87" t="s">
        <v>977</v>
      </c>
      <c r="B1474" s="88" t="s">
        <v>1001</v>
      </c>
      <c r="C1474" s="89"/>
      <c r="D1474" s="90"/>
      <c r="E1474" s="91"/>
      <c r="F1474" s="92">
        <f>SUM(F1475:F1477)</f>
        <v>8902.96</v>
      </c>
      <c r="G1474" s="65"/>
    </row>
    <row r="1475" spans="1:7" customHeight="1" ht="14.1">
      <c r="A1475" s="87" t="s">
        <v>1346</v>
      </c>
      <c r="B1475" s="88" t="s">
        <v>572</v>
      </c>
      <c r="C1475" s="89" t="s">
        <v>479</v>
      </c>
      <c r="D1475" s="90">
        <v>0.62</v>
      </c>
      <c r="E1475" s="91">
        <f>Table04!E53</f>
        <v>12500</v>
      </c>
      <c r="F1475" s="92">
        <f>D1475*E1475</f>
        <v>7750</v>
      </c>
      <c r="G1475" s="65"/>
    </row>
    <row r="1476" spans="1:7" customHeight="1" ht="14.1">
      <c r="A1476" s="87" t="s">
        <v>1174</v>
      </c>
      <c r="B1476" s="88" t="s">
        <v>665</v>
      </c>
      <c r="C1476" s="89" t="s">
        <v>479</v>
      </c>
      <c r="D1476" s="90">
        <v>0.02</v>
      </c>
      <c r="E1476" s="91">
        <f>Table04!E97</f>
        <v>17180</v>
      </c>
      <c r="F1476" s="92">
        <f>D1476*E1476</f>
        <v>343.6</v>
      </c>
      <c r="G1476" s="65"/>
    </row>
    <row r="1477" spans="1:7" customHeight="1" ht="14.1">
      <c r="A1477" s="87" t="s">
        <v>1008</v>
      </c>
      <c r="B1477" s="88" t="s">
        <v>1009</v>
      </c>
      <c r="C1477" s="89" t="s">
        <v>1010</v>
      </c>
      <c r="D1477" s="90">
        <v>10</v>
      </c>
      <c r="E1477" s="91">
        <f>SUM(F1476:F1475)/100</f>
        <v>80.936</v>
      </c>
      <c r="F1477" s="92">
        <f>D1477*E1477</f>
        <v>809.36</v>
      </c>
      <c r="G1477" s="65"/>
    </row>
    <row r="1478" spans="1:7" customHeight="1" ht="14.1">
      <c r="A1478" s="87" t="s">
        <v>977</v>
      </c>
      <c r="B1478" s="88" t="s">
        <v>979</v>
      </c>
      <c r="C1478" s="89"/>
      <c r="D1478" s="90"/>
      <c r="E1478" s="91"/>
      <c r="F1478" s="92">
        <f>SUM(F1479:F1479)</f>
        <v>7367.425</v>
      </c>
      <c r="G1478" s="65"/>
    </row>
    <row r="1479" spans="1:7" customHeight="1" ht="14.1">
      <c r="A1479" s="87" t="s">
        <v>1098</v>
      </c>
      <c r="B1479" s="88" t="s">
        <v>803</v>
      </c>
      <c r="C1479" s="89" t="s">
        <v>175</v>
      </c>
      <c r="D1479" s="90">
        <v>0.025</v>
      </c>
      <c r="E1479" s="91">
        <f>Table05!E12</f>
        <v>294697</v>
      </c>
      <c r="F1479" s="92">
        <f>D1479*E1479</f>
        <v>7367.425</v>
      </c>
      <c r="G1479" s="65"/>
    </row>
    <row r="1480" spans="1:7" customHeight="1" ht="14.1">
      <c r="A1480" s="87" t="s">
        <v>977</v>
      </c>
      <c r="B1480" s="88" t="s">
        <v>1012</v>
      </c>
      <c r="C1480" s="89"/>
      <c r="D1480" s="90"/>
      <c r="E1480" s="91"/>
      <c r="F1480" s="92">
        <f>SUM(F1481:F1481)</f>
        <v>1951.685</v>
      </c>
      <c r="G1480" s="65"/>
    </row>
    <row r="1481" spans="1:7" customHeight="1" ht="14.1">
      <c r="A1481" s="87" t="s">
        <v>1347</v>
      </c>
      <c r="B1481" s="88" t="s">
        <v>878</v>
      </c>
      <c r="C1481" s="89" t="s">
        <v>830</v>
      </c>
      <c r="D1481" s="90">
        <v>0.005</v>
      </c>
      <c r="E1481" s="91">
        <f>Table06!E31</f>
        <v>390337</v>
      </c>
      <c r="F1481" s="92">
        <f>D1481*E1481</f>
        <v>1951.685</v>
      </c>
      <c r="G1481" s="65"/>
    </row>
    <row r="1482" spans="1:7" customHeight="1" ht="14.1">
      <c r="A1482" s="87" t="s">
        <v>977</v>
      </c>
      <c r="B1482" s="88" t="s">
        <v>981</v>
      </c>
      <c r="C1482" s="89"/>
      <c r="D1482" s="90"/>
      <c r="E1482" s="91"/>
      <c r="F1482" s="92">
        <f>SUM(F1481:F1474)/2</f>
        <v>18222.07</v>
      </c>
      <c r="G1482" s="65"/>
    </row>
    <row r="1483" spans="1:7" customHeight="1" ht="14.1">
      <c r="A1483" s="87" t="s">
        <v>977</v>
      </c>
      <c r="B1483" s="88" t="s">
        <v>982</v>
      </c>
      <c r="C1483" s="89" t="s">
        <v>75</v>
      </c>
      <c r="D1483" s="90" t="str">
        <f>hsTTK*100&amp;"%x(VL+NC+M)"</f>
        <v>2.5%x(VL+NC+M)</v>
      </c>
      <c r="E1483" s="91"/>
      <c r="F1483" s="92">
        <f>F1482*hsTTK</f>
        <v>455.55175</v>
      </c>
      <c r="G1483" s="65"/>
    </row>
    <row r="1484" spans="1:7" customHeight="1" ht="14.1">
      <c r="A1484" s="87" t="s">
        <v>977</v>
      </c>
      <c r="B1484" s="88" t="s">
        <v>983</v>
      </c>
      <c r="C1484" s="89" t="s">
        <v>62</v>
      </c>
      <c r="D1484" s="90" t="s">
        <v>984</v>
      </c>
      <c r="E1484" s="91"/>
      <c r="F1484" s="92">
        <f>F1483+F1482</f>
        <v>18677.62175</v>
      </c>
      <c r="G1484" s="65"/>
    </row>
    <row r="1485" spans="1:7" customHeight="1" ht="14.1">
      <c r="A1485" s="87" t="s">
        <v>977</v>
      </c>
      <c r="B1485" s="88" t="s">
        <v>985</v>
      </c>
      <c r="C1485" s="89" t="s">
        <v>77</v>
      </c>
      <c r="D1485" s="90" t="str">
        <f>hsCPC*100&amp;"%xT"</f>
        <v>6.5%xT</v>
      </c>
      <c r="E1485" s="91"/>
      <c r="F1485" s="92">
        <f>F1484*hsCPC</f>
        <v>1214.04541375</v>
      </c>
      <c r="G1485" s="65"/>
    </row>
    <row r="1486" spans="1:7" customHeight="1" ht="14.1">
      <c r="A1486" s="87" t="s">
        <v>977</v>
      </c>
      <c r="B1486" s="88" t="s">
        <v>986</v>
      </c>
      <c r="C1486" s="89" t="s">
        <v>79</v>
      </c>
      <c r="D1486" s="90" t="str">
        <f>hsTL*100&amp;"%x(T+C)"</f>
        <v>5.5%x(T+C)</v>
      </c>
      <c r="E1486" s="91"/>
      <c r="F1486" s="92">
        <f>hsTL*(F1485+F1484)</f>
        <v>1094.0416940062</v>
      </c>
      <c r="G1486" s="65"/>
    </row>
    <row r="1487" spans="1:7" customHeight="1" ht="14.1">
      <c r="A1487" s="87" t="s">
        <v>977</v>
      </c>
      <c r="B1487" s="88" t="s">
        <v>987</v>
      </c>
      <c r="C1487" s="89" t="s">
        <v>81</v>
      </c>
      <c r="D1487" s="90" t="s">
        <v>82</v>
      </c>
      <c r="E1487" s="91"/>
      <c r="F1487" s="92">
        <f>(F1486+F1485+F1484)</f>
        <v>20985.708857756</v>
      </c>
      <c r="G1487" s="65"/>
    </row>
    <row r="1488" spans="1:7" customHeight="1" ht="14.1">
      <c r="A1488" s="87" t="s">
        <v>977</v>
      </c>
      <c r="B1488" s="88" t="s">
        <v>988</v>
      </c>
      <c r="C1488" s="89" t="s">
        <v>84</v>
      </c>
      <c r="D1488" s="90" t="s">
        <v>85</v>
      </c>
      <c r="E1488" s="91"/>
      <c r="F1488" s="92">
        <f>F1487*10/100</f>
        <v>2098.5708857756</v>
      </c>
      <c r="G1488" s="65"/>
    </row>
    <row r="1489" spans="1:7" customHeight="1" ht="14.1">
      <c r="A1489" s="87" t="s">
        <v>977</v>
      </c>
      <c r="B1489" s="88" t="s">
        <v>989</v>
      </c>
      <c r="C1489" s="89" t="s">
        <v>990</v>
      </c>
      <c r="D1489" s="90" t="str">
        <f>hsLT*100&amp;"%x(G+GTGT)"</f>
        <v>1%x(G+GTGT)</v>
      </c>
      <c r="E1489" s="91"/>
      <c r="F1489" s="92">
        <f>hsLT*(F1488+F1487)</f>
        <v>230.84279743532</v>
      </c>
      <c r="G1489" s="65"/>
    </row>
    <row r="1490" spans="1:7" customHeight="1" ht="14.1">
      <c r="A1490" s="87" t="s">
        <v>977</v>
      </c>
      <c r="B1490" s="88" t="s">
        <v>991</v>
      </c>
      <c r="C1490" s="89" t="s">
        <v>89</v>
      </c>
      <c r="D1490" s="90" t="s">
        <v>992</v>
      </c>
      <c r="E1490" s="91"/>
      <c r="F1490" s="92">
        <f>(F1489+F1488+F1487)</f>
        <v>23315.122540967</v>
      </c>
      <c r="G1490" s="65"/>
    </row>
    <row r="1491" spans="1:7" customHeight="1" ht="14.1">
      <c r="A1491" s="211" t="s">
        <v>1348</v>
      </c>
      <c r="B1491" s="212"/>
      <c r="C1491" s="213"/>
      <c r="D1491" s="214"/>
      <c r="E1491" s="215"/>
      <c r="F1491" s="216"/>
      <c r="G1491" s="65"/>
    </row>
    <row r="1492" spans="1:7" customHeight="1" ht="14.1">
      <c r="A1492" s="207" t="s">
        <v>346</v>
      </c>
      <c r="B1492" s="208" t="s">
        <v>1349</v>
      </c>
      <c r="C1492" s="60"/>
      <c r="D1492" s="209"/>
      <c r="E1492" s="38"/>
      <c r="F1492" s="210"/>
      <c r="G1492" s="65"/>
    </row>
    <row r="1493" spans="1:7" customHeight="1" ht="14.1">
      <c r="A1493" s="207" t="s">
        <v>1182</v>
      </c>
      <c r="B1493" s="208"/>
      <c r="C1493" s="60"/>
      <c r="D1493" s="209"/>
      <c r="E1493" s="38"/>
      <c r="F1493" s="210"/>
      <c r="G1493" s="65"/>
    </row>
    <row r="1494" spans="1:7" customHeight="1" ht="14.1">
      <c r="A1494" s="93" t="s">
        <v>977</v>
      </c>
      <c r="B1494" s="94" t="s">
        <v>995</v>
      </c>
      <c r="C1494" s="95"/>
      <c r="D1494" s="96"/>
      <c r="E1494" s="97"/>
      <c r="F1494" s="98"/>
      <c r="G1494" s="65"/>
    </row>
    <row r="1495" spans="1:7" customHeight="1" ht="14.1">
      <c r="A1495" s="87" t="s">
        <v>977</v>
      </c>
      <c r="B1495" s="88" t="s">
        <v>1001</v>
      </c>
      <c r="C1495" s="89"/>
      <c r="D1495" s="90"/>
      <c r="E1495" s="91"/>
      <c r="F1495" s="92">
        <f>SUM(F1496:F1498)</f>
        <v>0</v>
      </c>
      <c r="G1495" s="65"/>
    </row>
    <row r="1496" spans="1:7" customHeight="1" ht="14.1">
      <c r="A1496" s="87" t="s">
        <v>1350</v>
      </c>
      <c r="B1496" s="88" t="s">
        <v>610</v>
      </c>
      <c r="C1496" s="89" t="s">
        <v>608</v>
      </c>
      <c r="D1496" s="90">
        <v>450</v>
      </c>
      <c r="E1496" s="91">
        <f>Table04!E70</f>
        <v>0</v>
      </c>
      <c r="F1496" s="92">
        <f>D1496*E1496</f>
        <v>0</v>
      </c>
      <c r="G1496" s="65"/>
    </row>
    <row r="1497" spans="1:7" customHeight="1" ht="14.1">
      <c r="A1497" s="87" t="s">
        <v>1051</v>
      </c>
      <c r="B1497" s="88" t="s">
        <v>719</v>
      </c>
      <c r="C1497" s="89" t="s">
        <v>125</v>
      </c>
      <c r="D1497" s="90">
        <v>0.165</v>
      </c>
      <c r="E1497" s="91">
        <f>Table04!E124</f>
        <v>0</v>
      </c>
      <c r="F1497" s="92">
        <f>D1497*E1497</f>
        <v>0</v>
      </c>
      <c r="G1497" s="65"/>
    </row>
    <row r="1498" spans="1:7" customHeight="1" ht="14.1">
      <c r="A1498" s="87" t="s">
        <v>1008</v>
      </c>
      <c r="B1498" s="88" t="s">
        <v>1009</v>
      </c>
      <c r="C1498" s="89" t="s">
        <v>1010</v>
      </c>
      <c r="D1498" s="90">
        <v>6</v>
      </c>
      <c r="E1498" s="91">
        <f>SUM(F1497:F1496)/100</f>
        <v>0</v>
      </c>
      <c r="F1498" s="92">
        <f>D1498*E1498</f>
        <v>0</v>
      </c>
      <c r="G1498" s="65"/>
    </row>
    <row r="1499" spans="1:7" customHeight="1" ht="14.1">
      <c r="A1499" s="87" t="s">
        <v>977</v>
      </c>
      <c r="B1499" s="88" t="s">
        <v>979</v>
      </c>
      <c r="C1499" s="89"/>
      <c r="D1499" s="90"/>
      <c r="E1499" s="91"/>
      <c r="F1499" s="92">
        <f>SUM(F1500:F1500)</f>
        <v>432188.64</v>
      </c>
      <c r="G1499" s="65"/>
    </row>
    <row r="1500" spans="1:7" customHeight="1" ht="14.1">
      <c r="A1500" s="87" t="s">
        <v>1200</v>
      </c>
      <c r="B1500" s="88" t="s">
        <v>801</v>
      </c>
      <c r="C1500" s="89" t="s">
        <v>175</v>
      </c>
      <c r="D1500" s="90">
        <v>1.56</v>
      </c>
      <c r="E1500" s="91">
        <f>Table05!E11</f>
        <v>277044</v>
      </c>
      <c r="F1500" s="92">
        <f>D1500*E1500</f>
        <v>432188.64</v>
      </c>
      <c r="G1500" s="65"/>
    </row>
    <row r="1501" spans="1:7" customHeight="1" ht="14.1">
      <c r="A1501" s="87" t="s">
        <v>977</v>
      </c>
      <c r="B1501" s="88" t="s">
        <v>1012</v>
      </c>
      <c r="C1501" s="89"/>
      <c r="D1501" s="90"/>
      <c r="E1501" s="91"/>
      <c r="F1501" s="92">
        <f>SUM(F1502:F1505)</f>
        <v>106216.217895</v>
      </c>
      <c r="G1501" s="65"/>
    </row>
    <row r="1502" spans="1:7" customHeight="1" ht="14.1">
      <c r="A1502" s="87" t="s">
        <v>1264</v>
      </c>
      <c r="B1502" s="88" t="s">
        <v>918</v>
      </c>
      <c r="C1502" s="89" t="s">
        <v>830</v>
      </c>
      <c r="D1502" s="90">
        <v>0.024</v>
      </c>
      <c r="E1502" s="91">
        <f>Table06!E51</f>
        <v>318421</v>
      </c>
      <c r="F1502" s="92">
        <f>D1502*E1502</f>
        <v>7642.104</v>
      </c>
      <c r="G1502" s="65"/>
    </row>
    <row r="1503" spans="1:7" customHeight="1" ht="14.1">
      <c r="A1503" s="87" t="s">
        <v>1351</v>
      </c>
      <c r="B1503" s="88" t="s">
        <v>956</v>
      </c>
      <c r="C1503" s="89" t="s">
        <v>830</v>
      </c>
      <c r="D1503" s="90">
        <v>0.025</v>
      </c>
      <c r="E1503" s="91">
        <f>Table06!E70</f>
        <v>821476</v>
      </c>
      <c r="F1503" s="92">
        <f>D1503*E1503</f>
        <v>20536.9</v>
      </c>
      <c r="G1503" s="65"/>
    </row>
    <row r="1504" spans="1:7" customHeight="1" ht="14.1">
      <c r="A1504" s="87" t="s">
        <v>1352</v>
      </c>
      <c r="B1504" s="88" t="s">
        <v>844</v>
      </c>
      <c r="C1504" s="89" t="s">
        <v>830</v>
      </c>
      <c r="D1504" s="90">
        <v>0.025</v>
      </c>
      <c r="E1504" s="91">
        <f>Table06!E14</f>
        <v>3100351</v>
      </c>
      <c r="F1504" s="92">
        <f>D1504*E1504</f>
        <v>77508.775</v>
      </c>
      <c r="G1504" s="65"/>
    </row>
    <row r="1505" spans="1:7" customHeight="1" ht="14.1">
      <c r="A1505" s="87" t="s">
        <v>1081</v>
      </c>
      <c r="B1505" s="88" t="s">
        <v>1082</v>
      </c>
      <c r="C1505" s="89" t="s">
        <v>1010</v>
      </c>
      <c r="D1505" s="90">
        <v>0.5</v>
      </c>
      <c r="E1505" s="91">
        <f>SUM(F1504:F1502)/100</f>
        <v>1056.87779</v>
      </c>
      <c r="F1505" s="92">
        <f>D1505*E1505</f>
        <v>528.438895</v>
      </c>
      <c r="G1505" s="65"/>
    </row>
    <row r="1506" spans="1:7" customHeight="1" ht="14.1">
      <c r="A1506" s="87" t="s">
        <v>977</v>
      </c>
      <c r="B1506" s="88" t="s">
        <v>981</v>
      </c>
      <c r="C1506" s="89"/>
      <c r="D1506" s="90"/>
      <c r="E1506" s="91"/>
      <c r="F1506" s="92">
        <f>SUM(F1505:F1495)/2</f>
        <v>538404.857895</v>
      </c>
      <c r="G1506" s="65"/>
    </row>
    <row r="1507" spans="1:7" customHeight="1" ht="14.1">
      <c r="A1507" s="87" t="s">
        <v>977</v>
      </c>
      <c r="B1507" s="88" t="s">
        <v>982</v>
      </c>
      <c r="C1507" s="89" t="s">
        <v>75</v>
      </c>
      <c r="D1507" s="90" t="str">
        <f>hsTTK*100&amp;"%x(VL+NC+M)"</f>
        <v>2.5%x(VL+NC+M)</v>
      </c>
      <c r="E1507" s="91"/>
      <c r="F1507" s="92">
        <f>F1506*hsTTK</f>
        <v>13460.121447375</v>
      </c>
      <c r="G1507" s="65"/>
    </row>
    <row r="1508" spans="1:7" customHeight="1" ht="14.1">
      <c r="A1508" s="87" t="s">
        <v>977</v>
      </c>
      <c r="B1508" s="88" t="s">
        <v>983</v>
      </c>
      <c r="C1508" s="89" t="s">
        <v>62</v>
      </c>
      <c r="D1508" s="90" t="s">
        <v>984</v>
      </c>
      <c r="E1508" s="91"/>
      <c r="F1508" s="92">
        <f>F1507+F1506</f>
        <v>551864.97934238</v>
      </c>
      <c r="G1508" s="65"/>
    </row>
    <row r="1509" spans="1:7" customHeight="1" ht="14.1">
      <c r="A1509" s="87" t="s">
        <v>977</v>
      </c>
      <c r="B1509" s="88" t="s">
        <v>985</v>
      </c>
      <c r="C1509" s="89" t="s">
        <v>77</v>
      </c>
      <c r="D1509" s="90" t="str">
        <f>hsCPC*100&amp;"%xT"</f>
        <v>6.5%xT</v>
      </c>
      <c r="E1509" s="91"/>
      <c r="F1509" s="92">
        <f>F1508*hsCPC</f>
        <v>35871.223657254</v>
      </c>
      <c r="G1509" s="65"/>
    </row>
    <row r="1510" spans="1:7" customHeight="1" ht="14.1">
      <c r="A1510" s="87" t="s">
        <v>977</v>
      </c>
      <c r="B1510" s="88" t="s">
        <v>986</v>
      </c>
      <c r="C1510" s="89" t="s">
        <v>79</v>
      </c>
      <c r="D1510" s="90" t="str">
        <f>hsTL*100&amp;"%x(T+C)"</f>
        <v>5.5%x(T+C)</v>
      </c>
      <c r="E1510" s="91"/>
      <c r="F1510" s="92">
        <f>hsTL*(F1509+F1508)</f>
        <v>32325.49116498</v>
      </c>
      <c r="G1510" s="65"/>
    </row>
    <row r="1511" spans="1:7" customHeight="1" ht="14.1">
      <c r="A1511" s="87" t="s">
        <v>977</v>
      </c>
      <c r="B1511" s="88" t="s">
        <v>987</v>
      </c>
      <c r="C1511" s="89" t="s">
        <v>81</v>
      </c>
      <c r="D1511" s="90" t="s">
        <v>82</v>
      </c>
      <c r="E1511" s="91"/>
      <c r="F1511" s="92">
        <f>(F1510+F1509+F1508)</f>
        <v>620061.69416461</v>
      </c>
      <c r="G1511" s="65"/>
    </row>
    <row r="1512" spans="1:7" customHeight="1" ht="14.1">
      <c r="A1512" s="87" t="s">
        <v>977</v>
      </c>
      <c r="B1512" s="88" t="s">
        <v>988</v>
      </c>
      <c r="C1512" s="89" t="s">
        <v>84</v>
      </c>
      <c r="D1512" s="90" t="s">
        <v>85</v>
      </c>
      <c r="E1512" s="91"/>
      <c r="F1512" s="92">
        <f>F1511*10/100</f>
        <v>62006.169416461</v>
      </c>
      <c r="G1512" s="65"/>
    </row>
    <row r="1513" spans="1:7" customHeight="1" ht="14.1">
      <c r="A1513" s="87" t="s">
        <v>977</v>
      </c>
      <c r="B1513" s="88" t="s">
        <v>989</v>
      </c>
      <c r="C1513" s="89" t="s">
        <v>990</v>
      </c>
      <c r="D1513" s="90" t="str">
        <f>hsLT*100&amp;"%x(G+GTGT)"</f>
        <v>1%x(G+GTGT)</v>
      </c>
      <c r="E1513" s="91"/>
      <c r="F1513" s="92">
        <f>hsLT*(F1512+F1511)</f>
        <v>6820.6786358107</v>
      </c>
      <c r="G1513" s="65"/>
    </row>
    <row r="1514" spans="1:7" customHeight="1" ht="14.1">
      <c r="A1514" s="87" t="s">
        <v>977</v>
      </c>
      <c r="B1514" s="88" t="s">
        <v>991</v>
      </c>
      <c r="C1514" s="89" t="s">
        <v>89</v>
      </c>
      <c r="D1514" s="90" t="s">
        <v>992</v>
      </c>
      <c r="E1514" s="91"/>
      <c r="F1514" s="92">
        <f>(F1513+F1512+F1511)</f>
        <v>688888.54221688</v>
      </c>
      <c r="G1514" s="65"/>
    </row>
    <row r="1515" spans="1:7" customHeight="1" ht="14.1">
      <c r="A1515" s="211" t="s">
        <v>1353</v>
      </c>
      <c r="B1515" s="212"/>
      <c r="C1515" s="213"/>
      <c r="D1515" s="214"/>
      <c r="E1515" s="215"/>
      <c r="F1515" s="216"/>
      <c r="G1515" s="65"/>
    </row>
    <row r="1516" spans="1:7" customHeight="1" ht="14.1">
      <c r="A1516" s="207" t="s">
        <v>349</v>
      </c>
      <c r="B1516" s="208" t="s">
        <v>1354</v>
      </c>
      <c r="C1516" s="60"/>
      <c r="D1516" s="209"/>
      <c r="E1516" s="38"/>
      <c r="F1516" s="210"/>
      <c r="G1516" s="65"/>
    </row>
    <row r="1517" spans="1:7" customHeight="1" ht="14.1">
      <c r="A1517" s="207" t="s">
        <v>976</v>
      </c>
      <c r="B1517" s="208"/>
      <c r="C1517" s="60"/>
      <c r="D1517" s="209"/>
      <c r="E1517" s="38"/>
      <c r="F1517" s="210"/>
      <c r="G1517" s="65"/>
    </row>
    <row r="1518" spans="1:7" customHeight="1" ht="14.1">
      <c r="A1518" s="93" t="s">
        <v>977</v>
      </c>
      <c r="B1518" s="94" t="s">
        <v>1355</v>
      </c>
      <c r="C1518" s="95"/>
      <c r="D1518" s="96"/>
      <c r="E1518" s="97"/>
      <c r="F1518" s="98"/>
      <c r="G1518" s="65"/>
    </row>
    <row r="1519" spans="1:7" customHeight="1" ht="14.1">
      <c r="A1519" s="87" t="s">
        <v>977</v>
      </c>
      <c r="B1519" s="88" t="s">
        <v>979</v>
      </c>
      <c r="C1519" s="89"/>
      <c r="D1519" s="90"/>
      <c r="E1519" s="91"/>
      <c r="F1519" s="92">
        <f>SUM(F1520:F1520)</f>
        <v>165215.05</v>
      </c>
      <c r="G1519" s="65"/>
    </row>
    <row r="1520" spans="1:7" customHeight="1" ht="14.1">
      <c r="A1520" s="87" t="s">
        <v>980</v>
      </c>
      <c r="B1520" s="88" t="s">
        <v>799</v>
      </c>
      <c r="C1520" s="89" t="s">
        <v>175</v>
      </c>
      <c r="D1520" s="90">
        <v>0.55</v>
      </c>
      <c r="E1520" s="91">
        <f>Table05!E10</f>
        <v>300391</v>
      </c>
      <c r="F1520" s="92">
        <f>D1520*E1520</f>
        <v>165215.05</v>
      </c>
      <c r="G1520" s="65"/>
    </row>
    <row r="1521" spans="1:7" customHeight="1" ht="14.1">
      <c r="A1521" s="87" t="s">
        <v>977</v>
      </c>
      <c r="B1521" s="88" t="s">
        <v>981</v>
      </c>
      <c r="C1521" s="89"/>
      <c r="D1521" s="90"/>
      <c r="E1521" s="91"/>
      <c r="F1521" s="92">
        <f>SUM(F1520:F1519)/2</f>
        <v>165215.05</v>
      </c>
      <c r="G1521" s="65"/>
    </row>
    <row r="1522" spans="1:7" customHeight="1" ht="14.1">
      <c r="A1522" s="87" t="s">
        <v>977</v>
      </c>
      <c r="B1522" s="88" t="s">
        <v>982</v>
      </c>
      <c r="C1522" s="89" t="s">
        <v>75</v>
      </c>
      <c r="D1522" s="90" t="str">
        <f>hsTTK*100&amp;"%x(VL+NC+M)"</f>
        <v>2.5%x(VL+NC+M)</v>
      </c>
      <c r="E1522" s="91"/>
      <c r="F1522" s="92">
        <f>F1521*hsTTK</f>
        <v>4130.37625</v>
      </c>
      <c r="G1522" s="65"/>
    </row>
    <row r="1523" spans="1:7" customHeight="1" ht="14.1">
      <c r="A1523" s="87" t="s">
        <v>977</v>
      </c>
      <c r="B1523" s="88" t="s">
        <v>983</v>
      </c>
      <c r="C1523" s="89" t="s">
        <v>62</v>
      </c>
      <c r="D1523" s="90" t="s">
        <v>984</v>
      </c>
      <c r="E1523" s="91"/>
      <c r="F1523" s="92">
        <f>F1522+F1521</f>
        <v>169345.42625</v>
      </c>
      <c r="G1523" s="65"/>
    </row>
    <row r="1524" spans="1:7" customHeight="1" ht="14.1">
      <c r="A1524" s="87" t="s">
        <v>977</v>
      </c>
      <c r="B1524" s="88" t="s">
        <v>985</v>
      </c>
      <c r="C1524" s="89" t="s">
        <v>77</v>
      </c>
      <c r="D1524" s="90" t="str">
        <f>hsCPC*100&amp;"%xT"</f>
        <v>6.5%xT</v>
      </c>
      <c r="E1524" s="91"/>
      <c r="F1524" s="92">
        <f>F1523*hsCPC</f>
        <v>11007.45270625</v>
      </c>
      <c r="G1524" s="65"/>
    </row>
    <row r="1525" spans="1:7" customHeight="1" ht="14.1">
      <c r="A1525" s="87" t="s">
        <v>977</v>
      </c>
      <c r="B1525" s="88" t="s">
        <v>986</v>
      </c>
      <c r="C1525" s="89" t="s">
        <v>79</v>
      </c>
      <c r="D1525" s="90" t="str">
        <f>hsTL*100&amp;"%x(T+C)"</f>
        <v>5.5%x(T+C)</v>
      </c>
      <c r="E1525" s="91"/>
      <c r="F1525" s="92">
        <f>hsTL*(F1524+F1523)</f>
        <v>9919.4083425938</v>
      </c>
      <c r="G1525" s="65"/>
    </row>
    <row r="1526" spans="1:7" customHeight="1" ht="14.1">
      <c r="A1526" s="87" t="s">
        <v>977</v>
      </c>
      <c r="B1526" s="88" t="s">
        <v>987</v>
      </c>
      <c r="C1526" s="89" t="s">
        <v>81</v>
      </c>
      <c r="D1526" s="90" t="s">
        <v>82</v>
      </c>
      <c r="E1526" s="91"/>
      <c r="F1526" s="92">
        <f>(F1525+F1524+F1523)</f>
        <v>190272.28729884</v>
      </c>
      <c r="G1526" s="65"/>
    </row>
    <row r="1527" spans="1:7" customHeight="1" ht="14.1">
      <c r="A1527" s="87" t="s">
        <v>977</v>
      </c>
      <c r="B1527" s="88" t="s">
        <v>988</v>
      </c>
      <c r="C1527" s="89" t="s">
        <v>84</v>
      </c>
      <c r="D1527" s="90" t="s">
        <v>85</v>
      </c>
      <c r="E1527" s="91"/>
      <c r="F1527" s="92">
        <f>F1526*10/100</f>
        <v>19027.228729884</v>
      </c>
      <c r="G1527" s="65"/>
    </row>
    <row r="1528" spans="1:7" customHeight="1" ht="14.1">
      <c r="A1528" s="87" t="s">
        <v>977</v>
      </c>
      <c r="B1528" s="88" t="s">
        <v>989</v>
      </c>
      <c r="C1528" s="89" t="s">
        <v>990</v>
      </c>
      <c r="D1528" s="90" t="str">
        <f>hsLT*100&amp;"%x(G+GTGT)"</f>
        <v>1%x(G+GTGT)</v>
      </c>
      <c r="E1528" s="91"/>
      <c r="F1528" s="92">
        <f>hsLT*(F1527+F1526)</f>
        <v>2092.9951602873</v>
      </c>
      <c r="G1528" s="65"/>
    </row>
    <row r="1529" spans="1:7" customHeight="1" ht="14.1">
      <c r="A1529" s="87" t="s">
        <v>977</v>
      </c>
      <c r="B1529" s="88" t="s">
        <v>991</v>
      </c>
      <c r="C1529" s="89" t="s">
        <v>89</v>
      </c>
      <c r="D1529" s="90" t="s">
        <v>992</v>
      </c>
      <c r="E1529" s="91"/>
      <c r="F1529" s="92">
        <f>(F1528+F1527+F1526)</f>
        <v>211392.51118902</v>
      </c>
      <c r="G1529" s="65"/>
    </row>
    <row r="1530" spans="1:7" customHeight="1" ht="14.1">
      <c r="A1530" s="211" t="s">
        <v>1356</v>
      </c>
      <c r="B1530" s="212"/>
      <c r="C1530" s="213"/>
      <c r="D1530" s="214"/>
      <c r="E1530" s="215"/>
      <c r="F1530" s="216"/>
      <c r="G1530" s="65"/>
    </row>
    <row r="1531" spans="1:7" customHeight="1" ht="14.1">
      <c r="A1531" s="207" t="s">
        <v>353</v>
      </c>
      <c r="B1531" s="208" t="s">
        <v>1357</v>
      </c>
      <c r="C1531" s="60"/>
      <c r="D1531" s="209"/>
      <c r="E1531" s="38"/>
      <c r="F1531" s="210"/>
      <c r="G1531" s="65"/>
    </row>
    <row r="1532" spans="1:7" customHeight="1" ht="14.1">
      <c r="A1532" s="207" t="s">
        <v>1326</v>
      </c>
      <c r="B1532" s="208"/>
      <c r="C1532" s="60"/>
      <c r="D1532" s="209"/>
      <c r="E1532" s="38"/>
      <c r="F1532" s="210"/>
      <c r="G1532" s="65"/>
    </row>
    <row r="1533" spans="1:7" customHeight="1" ht="14.1">
      <c r="A1533" s="93" t="s">
        <v>977</v>
      </c>
      <c r="B1533" s="94" t="s">
        <v>1328</v>
      </c>
      <c r="C1533" s="95"/>
      <c r="D1533" s="96"/>
      <c r="E1533" s="97"/>
      <c r="F1533" s="98"/>
      <c r="G1533" s="65"/>
    </row>
    <row r="1534" spans="1:7" customHeight="1" ht="14.1">
      <c r="A1534" s="87" t="s">
        <v>977</v>
      </c>
      <c r="B1534" s="88" t="s">
        <v>979</v>
      </c>
      <c r="C1534" s="89"/>
      <c r="D1534" s="90"/>
      <c r="E1534" s="91"/>
      <c r="F1534" s="92">
        <f>SUM(F1535:F1535)</f>
        <v>970977.745</v>
      </c>
      <c r="G1534" s="65"/>
    </row>
    <row r="1535" spans="1:7" customHeight="1" ht="14.1">
      <c r="A1535" s="87" t="s">
        <v>1330</v>
      </c>
      <c r="B1535" s="88" t="s">
        <v>825</v>
      </c>
      <c r="C1535" s="89" t="s">
        <v>175</v>
      </c>
      <c r="D1535" s="90">
        <v>2.3438</v>
      </c>
      <c r="E1535" s="91">
        <f>Table05!E23</f>
        <v>414275</v>
      </c>
      <c r="F1535" s="92">
        <f>D1535*E1535</f>
        <v>970977.745</v>
      </c>
      <c r="G1535" s="65"/>
    </row>
    <row r="1536" spans="1:7" customHeight="1" ht="14.1">
      <c r="A1536" s="87" t="s">
        <v>977</v>
      </c>
      <c r="B1536" s="88" t="s">
        <v>1012</v>
      </c>
      <c r="C1536" s="89"/>
      <c r="D1536" s="90"/>
      <c r="E1536" s="91"/>
      <c r="F1536" s="92">
        <f>SUM(F1537:F1538)</f>
        <v>18762.975</v>
      </c>
      <c r="G1536" s="65"/>
    </row>
    <row r="1537" spans="1:7" customHeight="1" ht="14.1">
      <c r="A1537" s="87" t="s">
        <v>1358</v>
      </c>
      <c r="B1537" s="88" t="s">
        <v>912</v>
      </c>
      <c r="C1537" s="89" t="s">
        <v>830</v>
      </c>
      <c r="D1537" s="90">
        <v>0.25</v>
      </c>
      <c r="E1537" s="91">
        <f>Table06!E48</f>
        <v>71478</v>
      </c>
      <c r="F1537" s="92">
        <f>D1537*E1537</f>
        <v>17869.5</v>
      </c>
      <c r="G1537" s="65"/>
    </row>
    <row r="1538" spans="1:7" customHeight="1" ht="14.1">
      <c r="A1538" s="87" t="s">
        <v>1081</v>
      </c>
      <c r="B1538" s="88" t="s">
        <v>1082</v>
      </c>
      <c r="C1538" s="89" t="s">
        <v>1010</v>
      </c>
      <c r="D1538" s="90">
        <v>5</v>
      </c>
      <c r="E1538" s="91">
        <f>SUM(F1537:F1537)/100</f>
        <v>178.695</v>
      </c>
      <c r="F1538" s="92">
        <f>D1538*E1538</f>
        <v>893.475</v>
      </c>
      <c r="G1538" s="65"/>
    </row>
    <row r="1539" spans="1:7" customHeight="1" ht="14.1">
      <c r="A1539" s="87" t="s">
        <v>977</v>
      </c>
      <c r="B1539" s="88" t="s">
        <v>981</v>
      </c>
      <c r="C1539" s="89"/>
      <c r="D1539" s="90"/>
      <c r="E1539" s="91"/>
      <c r="F1539" s="92">
        <f>SUM(F1538:F1534)/2</f>
        <v>989740.72</v>
      </c>
      <c r="G1539" s="65"/>
    </row>
    <row r="1540" spans="1:7" customHeight="1" ht="14.1">
      <c r="A1540" s="87" t="s">
        <v>977</v>
      </c>
      <c r="B1540" s="88" t="s">
        <v>982</v>
      </c>
      <c r="C1540" s="89" t="s">
        <v>75</v>
      </c>
      <c r="D1540" s="90" t="str">
        <f>hsTTK*100&amp;"%x(VL+NC+M)"</f>
        <v>2.5%x(VL+NC+M)</v>
      </c>
      <c r="E1540" s="91"/>
      <c r="F1540" s="92">
        <f>F1539*hsTTK</f>
        <v>24743.518</v>
      </c>
      <c r="G1540" s="65"/>
    </row>
    <row r="1541" spans="1:7" customHeight="1" ht="14.1">
      <c r="A1541" s="87" t="s">
        <v>977</v>
      </c>
      <c r="B1541" s="88" t="s">
        <v>983</v>
      </c>
      <c r="C1541" s="89" t="s">
        <v>62</v>
      </c>
      <c r="D1541" s="90" t="s">
        <v>984</v>
      </c>
      <c r="E1541" s="91"/>
      <c r="F1541" s="92">
        <f>F1540+F1539</f>
        <v>1014484.238</v>
      </c>
      <c r="G1541" s="65"/>
    </row>
    <row r="1542" spans="1:7" customHeight="1" ht="14.1">
      <c r="A1542" s="87" t="s">
        <v>977</v>
      </c>
      <c r="B1542" s="88" t="s">
        <v>985</v>
      </c>
      <c r="C1542" s="89" t="s">
        <v>77</v>
      </c>
      <c r="D1542" s="90" t="str">
        <f>hsCPC*100&amp;"%xT"</f>
        <v>6.5%xT</v>
      </c>
      <c r="E1542" s="91"/>
      <c r="F1542" s="92">
        <f>F1541*hsCPC</f>
        <v>65941.47547</v>
      </c>
      <c r="G1542" s="65"/>
    </row>
    <row r="1543" spans="1:7" customHeight="1" ht="14.1">
      <c r="A1543" s="87" t="s">
        <v>977</v>
      </c>
      <c r="B1543" s="88" t="s">
        <v>986</v>
      </c>
      <c r="C1543" s="89" t="s">
        <v>79</v>
      </c>
      <c r="D1543" s="90" t="str">
        <f>hsTL*100&amp;"%x(T+C)"</f>
        <v>5.5%x(T+C)</v>
      </c>
      <c r="E1543" s="91"/>
      <c r="F1543" s="92">
        <f>hsTL*(F1542+F1541)</f>
        <v>59423.41424085</v>
      </c>
      <c r="G1543" s="65"/>
    </row>
    <row r="1544" spans="1:7" customHeight="1" ht="14.1">
      <c r="A1544" s="87" t="s">
        <v>977</v>
      </c>
      <c r="B1544" s="88" t="s">
        <v>987</v>
      </c>
      <c r="C1544" s="89" t="s">
        <v>81</v>
      </c>
      <c r="D1544" s="90" t="s">
        <v>82</v>
      </c>
      <c r="E1544" s="91"/>
      <c r="F1544" s="92">
        <f>(F1543+F1542+F1541)</f>
        <v>1139849.1277109</v>
      </c>
      <c r="G1544" s="65"/>
    </row>
    <row r="1545" spans="1:7" customHeight="1" ht="14.1">
      <c r="A1545" s="87" t="s">
        <v>977</v>
      </c>
      <c r="B1545" s="88" t="s">
        <v>988</v>
      </c>
      <c r="C1545" s="89" t="s">
        <v>84</v>
      </c>
      <c r="D1545" s="90" t="s">
        <v>85</v>
      </c>
      <c r="E1545" s="91"/>
      <c r="F1545" s="92">
        <f>F1544*10/100</f>
        <v>113984.91277109</v>
      </c>
      <c r="G1545" s="65"/>
    </row>
    <row r="1546" spans="1:7" customHeight="1" ht="14.1">
      <c r="A1546" s="87" t="s">
        <v>977</v>
      </c>
      <c r="B1546" s="88" t="s">
        <v>989</v>
      </c>
      <c r="C1546" s="89" t="s">
        <v>990</v>
      </c>
      <c r="D1546" s="90" t="str">
        <f>hsLT*100&amp;"%x(G+GTGT)"</f>
        <v>1%x(G+GTGT)</v>
      </c>
      <c r="E1546" s="91"/>
      <c r="F1546" s="92">
        <f>hsLT*(F1545+F1544)</f>
        <v>12538.340404819</v>
      </c>
      <c r="G1546" s="65"/>
    </row>
    <row r="1547" spans="1:7" customHeight="1" ht="14.1">
      <c r="A1547" s="87" t="s">
        <v>977</v>
      </c>
      <c r="B1547" s="88" t="s">
        <v>991</v>
      </c>
      <c r="C1547" s="89" t="s">
        <v>89</v>
      </c>
      <c r="D1547" s="90" t="s">
        <v>992</v>
      </c>
      <c r="E1547" s="91"/>
      <c r="F1547" s="92">
        <f>(F1546+F1545+F1544)</f>
        <v>1266372.3808868</v>
      </c>
      <c r="G1547" s="65"/>
    </row>
    <row r="1548" spans="1:7" customHeight="1" ht="14.1">
      <c r="A1548" s="211" t="s">
        <v>1359</v>
      </c>
      <c r="B1548" s="212"/>
      <c r="C1548" s="213"/>
      <c r="D1548" s="214"/>
      <c r="E1548" s="215"/>
      <c r="F1548" s="216"/>
      <c r="G1548" s="65"/>
    </row>
    <row r="1549" spans="1:7" customHeight="1" ht="14.1">
      <c r="A1549" s="207" t="s">
        <v>356</v>
      </c>
      <c r="B1549" s="208" t="s">
        <v>1360</v>
      </c>
      <c r="C1549" s="60"/>
      <c r="D1549" s="209"/>
      <c r="E1549" s="38"/>
      <c r="F1549" s="210"/>
      <c r="G1549" s="65"/>
    </row>
    <row r="1550" spans="1:7" customHeight="1" ht="14.1">
      <c r="A1550" s="207" t="s">
        <v>1326</v>
      </c>
      <c r="B1550" s="208"/>
      <c r="C1550" s="60"/>
      <c r="D1550" s="209"/>
      <c r="E1550" s="38"/>
      <c r="F1550" s="210"/>
      <c r="G1550" s="65"/>
    </row>
    <row r="1551" spans="1:7" customHeight="1" ht="14.1">
      <c r="A1551" s="93" t="s">
        <v>977</v>
      </c>
      <c r="B1551" s="94" t="s">
        <v>1328</v>
      </c>
      <c r="C1551" s="95"/>
      <c r="D1551" s="96"/>
      <c r="E1551" s="97"/>
      <c r="F1551" s="98"/>
      <c r="G1551" s="65"/>
    </row>
    <row r="1552" spans="1:7" customHeight="1" ht="14.1">
      <c r="A1552" s="87" t="s">
        <v>977</v>
      </c>
      <c r="B1552" s="88" t="s">
        <v>1001</v>
      </c>
      <c r="C1552" s="89"/>
      <c r="D1552" s="90"/>
      <c r="E1552" s="91"/>
      <c r="F1552" s="92">
        <f>SUM(F1553:F1554)</f>
        <v>0</v>
      </c>
      <c r="G1552" s="65"/>
    </row>
    <row r="1553" spans="1:7" customHeight="1" ht="14.1">
      <c r="A1553" s="87" t="s">
        <v>1329</v>
      </c>
      <c r="B1553" s="88" t="s">
        <v>752</v>
      </c>
      <c r="C1553" s="89" t="s">
        <v>753</v>
      </c>
      <c r="D1553" s="90">
        <v>31.43</v>
      </c>
      <c r="E1553" s="91">
        <f>Table04!E141</f>
        <v>0</v>
      </c>
      <c r="F1553" s="92">
        <f>D1553*E1553</f>
        <v>0</v>
      </c>
      <c r="G1553" s="65"/>
    </row>
    <row r="1554" spans="1:7" customHeight="1" ht="14.1">
      <c r="A1554" s="87" t="s">
        <v>1008</v>
      </c>
      <c r="B1554" s="88" t="s">
        <v>1009</v>
      </c>
      <c r="C1554" s="89" t="s">
        <v>1010</v>
      </c>
      <c r="D1554" s="90">
        <v>2</v>
      </c>
      <c r="E1554" s="91">
        <f>SUM(F1553:F1553)/100</f>
        <v>0</v>
      </c>
      <c r="F1554" s="92">
        <f>D1554*E1554</f>
        <v>0</v>
      </c>
      <c r="G1554" s="65"/>
    </row>
    <row r="1555" spans="1:7" customHeight="1" ht="14.1">
      <c r="A1555" s="87" t="s">
        <v>977</v>
      </c>
      <c r="B1555" s="88" t="s">
        <v>979</v>
      </c>
      <c r="C1555" s="89"/>
      <c r="D1555" s="90"/>
      <c r="E1555" s="91"/>
      <c r="F1555" s="92">
        <f>SUM(F1556:F1556)</f>
        <v>1087471.875</v>
      </c>
      <c r="G1555" s="65"/>
    </row>
    <row r="1556" spans="1:7" customHeight="1" ht="14.1">
      <c r="A1556" s="87" t="s">
        <v>1330</v>
      </c>
      <c r="B1556" s="88" t="s">
        <v>825</v>
      </c>
      <c r="C1556" s="89" t="s">
        <v>175</v>
      </c>
      <c r="D1556" s="90">
        <v>2.625</v>
      </c>
      <c r="E1556" s="91">
        <f>Table05!E23</f>
        <v>414275</v>
      </c>
      <c r="F1556" s="92">
        <f>D1556*E1556</f>
        <v>1087471.875</v>
      </c>
      <c r="G1556" s="65"/>
    </row>
    <row r="1557" spans="1:7" customHeight="1" ht="14.1">
      <c r="A1557" s="87" t="s">
        <v>977</v>
      </c>
      <c r="B1557" s="88" t="s">
        <v>1012</v>
      </c>
      <c r="C1557" s="89"/>
      <c r="D1557" s="90"/>
      <c r="E1557" s="91"/>
      <c r="F1557" s="92">
        <f>SUM(F1558:F1561)</f>
        <v>99841.35</v>
      </c>
      <c r="G1557" s="65"/>
    </row>
    <row r="1558" spans="1:7" customHeight="1" ht="14.1">
      <c r="A1558" s="87" t="s">
        <v>1307</v>
      </c>
      <c r="B1558" s="88" t="s">
        <v>829</v>
      </c>
      <c r="C1558" s="89" t="s">
        <v>830</v>
      </c>
      <c r="D1558" s="90">
        <v>0.0625</v>
      </c>
      <c r="E1558" s="91">
        <f>Table06!E7</f>
        <v>0</v>
      </c>
      <c r="F1558" s="92">
        <f>D1558*E1558</f>
        <v>0</v>
      </c>
      <c r="G1558" s="65"/>
    </row>
    <row r="1559" spans="1:7" customHeight="1" ht="14.1">
      <c r="A1559" s="87" t="s">
        <v>1361</v>
      </c>
      <c r="B1559" s="88" t="s">
        <v>902</v>
      </c>
      <c r="C1559" s="89" t="s">
        <v>830</v>
      </c>
      <c r="D1559" s="90">
        <v>1.375</v>
      </c>
      <c r="E1559" s="91">
        <f>Table06!E43</f>
        <v>21614</v>
      </c>
      <c r="F1559" s="92">
        <f>D1559*E1559</f>
        <v>29719.25</v>
      </c>
      <c r="G1559" s="65"/>
    </row>
    <row r="1560" spans="1:7" customHeight="1" ht="14.1">
      <c r="A1560" s="87" t="s">
        <v>1308</v>
      </c>
      <c r="B1560" s="88" t="s">
        <v>954</v>
      </c>
      <c r="C1560" s="89" t="s">
        <v>830</v>
      </c>
      <c r="D1560" s="90">
        <v>2.625</v>
      </c>
      <c r="E1560" s="91">
        <f>Table06!E69</f>
        <v>24902</v>
      </c>
      <c r="F1560" s="92">
        <f>D1560*E1560</f>
        <v>65367.75</v>
      </c>
      <c r="G1560" s="65"/>
    </row>
    <row r="1561" spans="1:7" customHeight="1" ht="14.1">
      <c r="A1561" s="87" t="s">
        <v>1081</v>
      </c>
      <c r="B1561" s="88" t="s">
        <v>1082</v>
      </c>
      <c r="C1561" s="89" t="s">
        <v>1010</v>
      </c>
      <c r="D1561" s="90">
        <v>5</v>
      </c>
      <c r="E1561" s="91">
        <f>SUM(F1560:F1558)/100</f>
        <v>950.87</v>
      </c>
      <c r="F1561" s="92">
        <f>D1561*E1561</f>
        <v>4754.35</v>
      </c>
      <c r="G1561" s="65"/>
    </row>
    <row r="1562" spans="1:7" customHeight="1" ht="14.1">
      <c r="A1562" s="87" t="s">
        <v>977</v>
      </c>
      <c r="B1562" s="88" t="s">
        <v>981</v>
      </c>
      <c r="C1562" s="89"/>
      <c r="D1562" s="90"/>
      <c r="E1562" s="91"/>
      <c r="F1562" s="92">
        <f>SUM(F1561:F1552)/2</f>
        <v>1187313.225</v>
      </c>
      <c r="G1562" s="65"/>
    </row>
    <row r="1563" spans="1:7" customHeight="1" ht="14.1">
      <c r="A1563" s="87" t="s">
        <v>977</v>
      </c>
      <c r="B1563" s="88" t="s">
        <v>982</v>
      </c>
      <c r="C1563" s="89" t="s">
        <v>75</v>
      </c>
      <c r="D1563" s="90" t="str">
        <f>hsTTK*100&amp;"%x(VL+NC+M)"</f>
        <v>2.5%x(VL+NC+M)</v>
      </c>
      <c r="E1563" s="91"/>
      <c r="F1563" s="92">
        <f>F1562*hsTTK</f>
        <v>29682.830625</v>
      </c>
      <c r="G1563" s="65"/>
    </row>
    <row r="1564" spans="1:7" customHeight="1" ht="14.1">
      <c r="A1564" s="87" t="s">
        <v>977</v>
      </c>
      <c r="B1564" s="88" t="s">
        <v>983</v>
      </c>
      <c r="C1564" s="89" t="s">
        <v>62</v>
      </c>
      <c r="D1564" s="90" t="s">
        <v>984</v>
      </c>
      <c r="E1564" s="91"/>
      <c r="F1564" s="92">
        <f>F1563+F1562</f>
        <v>1216996.055625</v>
      </c>
      <c r="G1564" s="65"/>
    </row>
    <row r="1565" spans="1:7" customHeight="1" ht="14.1">
      <c r="A1565" s="87" t="s">
        <v>977</v>
      </c>
      <c r="B1565" s="88" t="s">
        <v>985</v>
      </c>
      <c r="C1565" s="89" t="s">
        <v>77</v>
      </c>
      <c r="D1565" s="90" t="str">
        <f>hsCPC*100&amp;"%xT"</f>
        <v>6.5%xT</v>
      </c>
      <c r="E1565" s="91"/>
      <c r="F1565" s="92">
        <f>F1564*hsCPC</f>
        <v>79104.743615625</v>
      </c>
      <c r="G1565" s="65"/>
    </row>
    <row r="1566" spans="1:7" customHeight="1" ht="14.1">
      <c r="A1566" s="87" t="s">
        <v>977</v>
      </c>
      <c r="B1566" s="88" t="s">
        <v>986</v>
      </c>
      <c r="C1566" s="89" t="s">
        <v>79</v>
      </c>
      <c r="D1566" s="90" t="str">
        <f>hsTL*100&amp;"%x(T+C)"</f>
        <v>5.5%x(T+C)</v>
      </c>
      <c r="E1566" s="91"/>
      <c r="F1566" s="92">
        <f>hsTL*(F1565+F1564)</f>
        <v>71285.543958234</v>
      </c>
      <c r="G1566" s="65"/>
    </row>
    <row r="1567" spans="1:7" customHeight="1" ht="14.1">
      <c r="A1567" s="87" t="s">
        <v>977</v>
      </c>
      <c r="B1567" s="88" t="s">
        <v>987</v>
      </c>
      <c r="C1567" s="89" t="s">
        <v>81</v>
      </c>
      <c r="D1567" s="90" t="s">
        <v>82</v>
      </c>
      <c r="E1567" s="91"/>
      <c r="F1567" s="92">
        <f>(F1566+F1565+F1564)</f>
        <v>1367386.3431989</v>
      </c>
      <c r="G1567" s="65"/>
    </row>
    <row r="1568" spans="1:7" customHeight="1" ht="14.1">
      <c r="A1568" s="87" t="s">
        <v>977</v>
      </c>
      <c r="B1568" s="88" t="s">
        <v>988</v>
      </c>
      <c r="C1568" s="89" t="s">
        <v>84</v>
      </c>
      <c r="D1568" s="90" t="s">
        <v>85</v>
      </c>
      <c r="E1568" s="91"/>
      <c r="F1568" s="92">
        <f>F1567*10/100</f>
        <v>136738.63431989</v>
      </c>
      <c r="G1568" s="65"/>
    </row>
    <row r="1569" spans="1:7" customHeight="1" ht="14.1">
      <c r="A1569" s="87" t="s">
        <v>977</v>
      </c>
      <c r="B1569" s="88" t="s">
        <v>989</v>
      </c>
      <c r="C1569" s="89" t="s">
        <v>990</v>
      </c>
      <c r="D1569" s="90" t="str">
        <f>hsLT*100&amp;"%x(G+GTGT)"</f>
        <v>1%x(G+GTGT)</v>
      </c>
      <c r="E1569" s="91"/>
      <c r="F1569" s="92">
        <f>hsLT*(F1568+F1567)</f>
        <v>15041.249775187</v>
      </c>
      <c r="G1569" s="65"/>
    </row>
    <row r="1570" spans="1:7" customHeight="1" ht="14.1">
      <c r="A1570" s="87" t="s">
        <v>977</v>
      </c>
      <c r="B1570" s="88" t="s">
        <v>991</v>
      </c>
      <c r="C1570" s="89" t="s">
        <v>89</v>
      </c>
      <c r="D1570" s="90" t="s">
        <v>992</v>
      </c>
      <c r="E1570" s="91"/>
      <c r="F1570" s="92">
        <f>(F1569+F1568+F1567)</f>
        <v>1519166.2272939</v>
      </c>
      <c r="G1570" s="65"/>
    </row>
    <row r="1571" spans="1:7" customHeight="1" ht="14.1">
      <c r="A1571" s="211" t="s">
        <v>1362</v>
      </c>
      <c r="B1571" s="212"/>
      <c r="C1571" s="213"/>
      <c r="D1571" s="214"/>
      <c r="E1571" s="215"/>
      <c r="F1571" s="216"/>
      <c r="G1571" s="65"/>
    </row>
    <row r="1572" spans="1:7" customHeight="1" ht="14.1">
      <c r="A1572" s="207" t="s">
        <v>359</v>
      </c>
      <c r="B1572" s="208" t="s">
        <v>1363</v>
      </c>
      <c r="C1572" s="60"/>
      <c r="D1572" s="209"/>
      <c r="E1572" s="38"/>
      <c r="F1572" s="210"/>
      <c r="G1572" s="65"/>
    </row>
    <row r="1573" spans="1:7" customHeight="1" ht="14.1">
      <c r="A1573" s="207" t="s">
        <v>1326</v>
      </c>
      <c r="B1573" s="208"/>
      <c r="C1573" s="60"/>
      <c r="D1573" s="209"/>
      <c r="E1573" s="38"/>
      <c r="F1573" s="210"/>
      <c r="G1573" s="65"/>
    </row>
    <row r="1574" spans="1:7" customHeight="1" ht="14.1">
      <c r="A1574" s="93" t="s">
        <v>977</v>
      </c>
      <c r="B1574" s="94" t="s">
        <v>1328</v>
      </c>
      <c r="C1574" s="95"/>
      <c r="D1574" s="96"/>
      <c r="E1574" s="97"/>
      <c r="F1574" s="98"/>
      <c r="G1574" s="65"/>
    </row>
    <row r="1575" spans="1:7" customHeight="1" ht="14.1">
      <c r="A1575" s="87" t="s">
        <v>977</v>
      </c>
      <c r="B1575" s="88" t="s">
        <v>1001</v>
      </c>
      <c r="C1575" s="89"/>
      <c r="D1575" s="90"/>
      <c r="E1575" s="91"/>
      <c r="F1575" s="92">
        <f>SUM(F1576:F1583)</f>
        <v>3300</v>
      </c>
      <c r="G1575" s="65"/>
    </row>
    <row r="1576" spans="1:7" customHeight="1" ht="14.1">
      <c r="A1576" s="87" t="s">
        <v>1329</v>
      </c>
      <c r="B1576" s="88" t="s">
        <v>752</v>
      </c>
      <c r="C1576" s="89" t="s">
        <v>753</v>
      </c>
      <c r="D1576" s="90">
        <v>0.73</v>
      </c>
      <c r="E1576" s="91">
        <f>Table04!E141</f>
        <v>0</v>
      </c>
      <c r="F1576" s="92">
        <f>D1576*E1576</f>
        <v>0</v>
      </c>
      <c r="G1576" s="65"/>
    </row>
    <row r="1577" spans="1:7" customHeight="1" ht="14.1">
      <c r="A1577" s="87" t="s">
        <v>1364</v>
      </c>
      <c r="B1577" s="88" t="s">
        <v>661</v>
      </c>
      <c r="C1577" s="89" t="s">
        <v>583</v>
      </c>
      <c r="D1577" s="90">
        <v>1</v>
      </c>
      <c r="E1577" s="91">
        <f>Table04!E95</f>
        <v>3000</v>
      </c>
      <c r="F1577" s="92">
        <f>D1577*E1577</f>
        <v>3000</v>
      </c>
      <c r="G1577" s="65"/>
    </row>
    <row r="1578" spans="1:7" customHeight="1" ht="14.1">
      <c r="A1578" s="87" t="s">
        <v>1365</v>
      </c>
      <c r="B1578" s="88" t="s">
        <v>595</v>
      </c>
      <c r="C1578" s="89" t="s">
        <v>596</v>
      </c>
      <c r="D1578" s="90">
        <v>0.3</v>
      </c>
      <c r="E1578" s="91">
        <f>Table04!E64</f>
        <v>0</v>
      </c>
      <c r="F1578" s="92">
        <f>D1578*E1578</f>
        <v>0</v>
      </c>
      <c r="G1578" s="65"/>
    </row>
    <row r="1579" spans="1:7" customHeight="1" ht="14.1">
      <c r="A1579" s="87" t="s">
        <v>1366</v>
      </c>
      <c r="B1579" s="88" t="s">
        <v>585</v>
      </c>
      <c r="C1579" s="89" t="s">
        <v>479</v>
      </c>
      <c r="D1579" s="90">
        <v>0.001</v>
      </c>
      <c r="E1579" s="91">
        <f>Table04!E59</f>
        <v>0</v>
      </c>
      <c r="F1579" s="92">
        <f>D1579*E1579</f>
        <v>0</v>
      </c>
      <c r="G1579" s="65"/>
    </row>
    <row r="1580" spans="1:7" customHeight="1" ht="14.1">
      <c r="A1580" s="87" t="s">
        <v>1367</v>
      </c>
      <c r="B1580" s="88" t="s">
        <v>483</v>
      </c>
      <c r="C1580" s="89" t="s">
        <v>479</v>
      </c>
      <c r="D1580" s="90">
        <v>0.01</v>
      </c>
      <c r="E1580" s="91">
        <f>Table04!E10</f>
        <v>0</v>
      </c>
      <c r="F1580" s="92">
        <f>D1580*E1580</f>
        <v>0</v>
      </c>
      <c r="G1580" s="65"/>
    </row>
    <row r="1581" spans="1:7" customHeight="1" ht="14.1">
      <c r="A1581" s="87" t="s">
        <v>1368</v>
      </c>
      <c r="B1581" s="88" t="s">
        <v>481</v>
      </c>
      <c r="C1581" s="89" t="s">
        <v>479</v>
      </c>
      <c r="D1581" s="90">
        <v>0.01</v>
      </c>
      <c r="E1581" s="91">
        <f>Table04!E9</f>
        <v>0</v>
      </c>
      <c r="F1581" s="92">
        <f>D1581*E1581</f>
        <v>0</v>
      </c>
      <c r="G1581" s="65"/>
    </row>
    <row r="1582" spans="1:7" customHeight="1" ht="14.1">
      <c r="A1582" s="87" t="s">
        <v>1369</v>
      </c>
      <c r="B1582" s="88" t="s">
        <v>478</v>
      </c>
      <c r="C1582" s="89" t="s">
        <v>479</v>
      </c>
      <c r="D1582" s="90">
        <v>0.01</v>
      </c>
      <c r="E1582" s="91">
        <f>Table04!E8</f>
        <v>0</v>
      </c>
      <c r="F1582" s="92">
        <f>D1582*E1582</f>
        <v>0</v>
      </c>
      <c r="G1582" s="65"/>
    </row>
    <row r="1583" spans="1:7" customHeight="1" ht="14.1">
      <c r="A1583" s="87" t="s">
        <v>1008</v>
      </c>
      <c r="B1583" s="88" t="s">
        <v>1009</v>
      </c>
      <c r="C1583" s="89" t="s">
        <v>1010</v>
      </c>
      <c r="D1583" s="90">
        <v>10</v>
      </c>
      <c r="E1583" s="91">
        <f>SUM(F1582:F1576)/100</f>
        <v>30</v>
      </c>
      <c r="F1583" s="92">
        <f>D1583*E1583</f>
        <v>300</v>
      </c>
      <c r="G1583" s="65"/>
    </row>
    <row r="1584" spans="1:7" customHeight="1" ht="14.1">
      <c r="A1584" s="87" t="s">
        <v>977</v>
      </c>
      <c r="B1584" s="88" t="s">
        <v>979</v>
      </c>
      <c r="C1584" s="89"/>
      <c r="D1584" s="90"/>
      <c r="E1584" s="91"/>
      <c r="F1584" s="92">
        <f>SUM(F1585:F1585)</f>
        <v>233029.6875</v>
      </c>
      <c r="G1584" s="65"/>
    </row>
    <row r="1585" spans="1:7" customHeight="1" ht="14.1">
      <c r="A1585" s="87" t="s">
        <v>1330</v>
      </c>
      <c r="B1585" s="88" t="s">
        <v>825</v>
      </c>
      <c r="C1585" s="89" t="s">
        <v>175</v>
      </c>
      <c r="D1585" s="90">
        <v>0.5625</v>
      </c>
      <c r="E1585" s="91">
        <f>Table05!E23</f>
        <v>414275</v>
      </c>
      <c r="F1585" s="92">
        <f>D1585*E1585</f>
        <v>233029.6875</v>
      </c>
      <c r="G1585" s="65"/>
    </row>
    <row r="1586" spans="1:7" customHeight="1" ht="14.1">
      <c r="A1586" s="87" t="s">
        <v>977</v>
      </c>
      <c r="B1586" s="88" t="s">
        <v>1012</v>
      </c>
      <c r="C1586" s="89"/>
      <c r="D1586" s="90"/>
      <c r="E1586" s="91"/>
      <c r="F1586" s="92">
        <f>SUM(F1587:F1588)</f>
        <v>0</v>
      </c>
      <c r="G1586" s="65"/>
    </row>
    <row r="1587" spans="1:7" customHeight="1" ht="14.1">
      <c r="A1587" s="87" t="s">
        <v>1370</v>
      </c>
      <c r="B1587" s="88" t="s">
        <v>862</v>
      </c>
      <c r="C1587" s="89" t="s">
        <v>830</v>
      </c>
      <c r="D1587" s="90">
        <v>0.25</v>
      </c>
      <c r="E1587" s="91">
        <f>Table06!E23</f>
        <v>0</v>
      </c>
      <c r="F1587" s="92">
        <f>D1587*E1587</f>
        <v>0</v>
      </c>
      <c r="G1587" s="65"/>
    </row>
    <row r="1588" spans="1:7" customHeight="1" ht="14.1">
      <c r="A1588" s="87" t="s">
        <v>1081</v>
      </c>
      <c r="B1588" s="88" t="s">
        <v>1082</v>
      </c>
      <c r="C1588" s="89" t="s">
        <v>1010</v>
      </c>
      <c r="D1588" s="90">
        <v>5</v>
      </c>
      <c r="E1588" s="91">
        <f>SUM(F1587:F1587)/100</f>
        <v>0</v>
      </c>
      <c r="F1588" s="92">
        <f>D1588*E1588</f>
        <v>0</v>
      </c>
      <c r="G1588" s="65"/>
    </row>
    <row r="1589" spans="1:7" customHeight="1" ht="14.1">
      <c r="A1589" s="87" t="s">
        <v>977</v>
      </c>
      <c r="B1589" s="88" t="s">
        <v>981</v>
      </c>
      <c r="C1589" s="89"/>
      <c r="D1589" s="90"/>
      <c r="E1589" s="91"/>
      <c r="F1589" s="92">
        <f>SUM(F1588:F1575)/2</f>
        <v>236329.6875</v>
      </c>
      <c r="G1589" s="65"/>
    </row>
    <row r="1590" spans="1:7" customHeight="1" ht="14.1">
      <c r="A1590" s="87" t="s">
        <v>977</v>
      </c>
      <c r="B1590" s="88" t="s">
        <v>982</v>
      </c>
      <c r="C1590" s="89" t="s">
        <v>75</v>
      </c>
      <c r="D1590" s="90" t="str">
        <f>hsTTK*100&amp;"%x(VL+NC+M)"</f>
        <v>2.5%x(VL+NC+M)</v>
      </c>
      <c r="E1590" s="91"/>
      <c r="F1590" s="92">
        <f>F1589*hsTTK</f>
        <v>5908.2421875</v>
      </c>
      <c r="G1590" s="65"/>
    </row>
    <row r="1591" spans="1:7" customHeight="1" ht="14.1">
      <c r="A1591" s="87" t="s">
        <v>977</v>
      </c>
      <c r="B1591" s="88" t="s">
        <v>983</v>
      </c>
      <c r="C1591" s="89" t="s">
        <v>62</v>
      </c>
      <c r="D1591" s="90" t="s">
        <v>984</v>
      </c>
      <c r="E1591" s="91"/>
      <c r="F1591" s="92">
        <f>F1590+F1589</f>
        <v>242237.9296875</v>
      </c>
      <c r="G1591" s="65"/>
    </row>
    <row r="1592" spans="1:7" customHeight="1" ht="14.1">
      <c r="A1592" s="87" t="s">
        <v>977</v>
      </c>
      <c r="B1592" s="88" t="s">
        <v>985</v>
      </c>
      <c r="C1592" s="89" t="s">
        <v>77</v>
      </c>
      <c r="D1592" s="90" t="str">
        <f>hsCPC*100&amp;"%xT"</f>
        <v>6.5%xT</v>
      </c>
      <c r="E1592" s="91"/>
      <c r="F1592" s="92">
        <f>F1591*hsCPC</f>
        <v>15745.465429687</v>
      </c>
      <c r="G1592" s="65"/>
    </row>
    <row r="1593" spans="1:7" customHeight="1" ht="14.1">
      <c r="A1593" s="87" t="s">
        <v>977</v>
      </c>
      <c r="B1593" s="88" t="s">
        <v>986</v>
      </c>
      <c r="C1593" s="89" t="s">
        <v>79</v>
      </c>
      <c r="D1593" s="90" t="str">
        <f>hsTL*100&amp;"%x(T+C)"</f>
        <v>5.5%x(T+C)</v>
      </c>
      <c r="E1593" s="91"/>
      <c r="F1593" s="92">
        <f>hsTL*(F1592+F1591)</f>
        <v>14189.086731445</v>
      </c>
      <c r="G1593" s="65"/>
    </row>
    <row r="1594" spans="1:7" customHeight="1" ht="14.1">
      <c r="A1594" s="87" t="s">
        <v>977</v>
      </c>
      <c r="B1594" s="88" t="s">
        <v>987</v>
      </c>
      <c r="C1594" s="89" t="s">
        <v>81</v>
      </c>
      <c r="D1594" s="90" t="s">
        <v>82</v>
      </c>
      <c r="E1594" s="91"/>
      <c r="F1594" s="92">
        <f>(F1593+F1592+F1591)</f>
        <v>272172.48184863</v>
      </c>
      <c r="G1594" s="65"/>
    </row>
    <row r="1595" spans="1:7" customHeight="1" ht="14.1">
      <c r="A1595" s="87" t="s">
        <v>977</v>
      </c>
      <c r="B1595" s="88" t="s">
        <v>988</v>
      </c>
      <c r="C1595" s="89" t="s">
        <v>84</v>
      </c>
      <c r="D1595" s="90" t="s">
        <v>85</v>
      </c>
      <c r="E1595" s="91"/>
      <c r="F1595" s="92">
        <f>F1594*10/100</f>
        <v>27217.248184863</v>
      </c>
      <c r="G1595" s="65"/>
    </row>
    <row r="1596" spans="1:7" customHeight="1" ht="14.1">
      <c r="A1596" s="87" t="s">
        <v>977</v>
      </c>
      <c r="B1596" s="88" t="s">
        <v>989</v>
      </c>
      <c r="C1596" s="89" t="s">
        <v>990</v>
      </c>
      <c r="D1596" s="90" t="str">
        <f>hsLT*100&amp;"%x(G+GTGT)"</f>
        <v>1%x(G+GTGT)</v>
      </c>
      <c r="E1596" s="91"/>
      <c r="F1596" s="92">
        <f>hsLT*(F1595+F1594)</f>
        <v>2993.897300335</v>
      </c>
      <c r="G1596" s="65"/>
    </row>
    <row r="1597" spans="1:7" customHeight="1" ht="14.1">
      <c r="A1597" s="87" t="s">
        <v>977</v>
      </c>
      <c r="B1597" s="88" t="s">
        <v>991</v>
      </c>
      <c r="C1597" s="89" t="s">
        <v>89</v>
      </c>
      <c r="D1597" s="90" t="s">
        <v>992</v>
      </c>
      <c r="E1597" s="91"/>
      <c r="F1597" s="92">
        <f>(F1596+F1595+F1594)</f>
        <v>302383.62733383</v>
      </c>
      <c r="G1597" s="65"/>
    </row>
    <row r="1598" spans="1:7" customHeight="1" ht="14.1">
      <c r="A1598" s="211" t="s">
        <v>1371</v>
      </c>
      <c r="B1598" s="212"/>
      <c r="C1598" s="213"/>
      <c r="D1598" s="214"/>
      <c r="E1598" s="215"/>
      <c r="F1598" s="216"/>
      <c r="G1598" s="65"/>
    </row>
    <row r="1599" spans="1:7" customHeight="1" ht="14.1">
      <c r="A1599" s="207" t="s">
        <v>362</v>
      </c>
      <c r="B1599" s="208" t="s">
        <v>1372</v>
      </c>
      <c r="C1599" s="60"/>
      <c r="D1599" s="209"/>
      <c r="E1599" s="38"/>
      <c r="F1599" s="210"/>
      <c r="G1599" s="65"/>
    </row>
    <row r="1600" spans="1:7" customHeight="1" ht="14.1">
      <c r="A1600" s="207" t="s">
        <v>1373</v>
      </c>
      <c r="B1600" s="208"/>
      <c r="C1600" s="60"/>
      <c r="D1600" s="209"/>
      <c r="E1600" s="38"/>
      <c r="F1600" s="210"/>
      <c r="G1600" s="65"/>
    </row>
    <row r="1601" spans="1:7" customHeight="1" ht="14.1">
      <c r="A1601" s="93" t="s">
        <v>977</v>
      </c>
      <c r="B1601" s="94" t="s">
        <v>1374</v>
      </c>
      <c r="C1601" s="95"/>
      <c r="D1601" s="96"/>
      <c r="E1601" s="97"/>
      <c r="F1601" s="98"/>
      <c r="G1601" s="65"/>
    </row>
    <row r="1602" spans="1:7" customHeight="1" ht="14.1">
      <c r="A1602" s="87" t="s">
        <v>977</v>
      </c>
      <c r="B1602" s="88" t="s">
        <v>1001</v>
      </c>
      <c r="C1602" s="89"/>
      <c r="D1602" s="90"/>
      <c r="E1602" s="91"/>
      <c r="F1602" s="92">
        <f>SUM(F1603:F1610)</f>
        <v>0</v>
      </c>
      <c r="G1602" s="65"/>
    </row>
    <row r="1603" spans="1:7" customHeight="1" ht="14.1">
      <c r="A1603" s="87" t="s">
        <v>1329</v>
      </c>
      <c r="B1603" s="88" t="s">
        <v>752</v>
      </c>
      <c r="C1603" s="89" t="s">
        <v>753</v>
      </c>
      <c r="D1603" s="90">
        <v>0.977</v>
      </c>
      <c r="E1603" s="91">
        <f>Table04!E141</f>
        <v>0</v>
      </c>
      <c r="F1603" s="92">
        <f>D1603*E1603</f>
        <v>0</v>
      </c>
      <c r="G1603" s="65"/>
    </row>
    <row r="1604" spans="1:7" customHeight="1" ht="14.1">
      <c r="A1604" s="87" t="s">
        <v>1375</v>
      </c>
      <c r="B1604" s="88" t="s">
        <v>717</v>
      </c>
      <c r="C1604" s="89" t="s">
        <v>167</v>
      </c>
      <c r="D1604" s="90">
        <v>0.217</v>
      </c>
      <c r="E1604" s="91">
        <f>Table04!E123</f>
        <v>0</v>
      </c>
      <c r="F1604" s="92">
        <f>D1604*E1604</f>
        <v>0</v>
      </c>
      <c r="G1604" s="65"/>
    </row>
    <row r="1605" spans="1:7" customHeight="1" ht="14.1">
      <c r="A1605" s="87" t="s">
        <v>1005</v>
      </c>
      <c r="B1605" s="88" t="s">
        <v>605</v>
      </c>
      <c r="C1605" s="89" t="s">
        <v>479</v>
      </c>
      <c r="D1605" s="90">
        <v>0.217</v>
      </c>
      <c r="E1605" s="91">
        <f>Table04!E68</f>
        <v>0</v>
      </c>
      <c r="F1605" s="92">
        <f>D1605*E1605</f>
        <v>0</v>
      </c>
      <c r="G1605" s="65"/>
    </row>
    <row r="1606" spans="1:7" customHeight="1" ht="14.1">
      <c r="A1606" s="87" t="s">
        <v>1376</v>
      </c>
      <c r="B1606" s="88" t="s">
        <v>511</v>
      </c>
      <c r="C1606" s="89" t="s">
        <v>512</v>
      </c>
      <c r="D1606" s="90">
        <v>0.434</v>
      </c>
      <c r="E1606" s="91">
        <f>Table04!E23</f>
        <v>0</v>
      </c>
      <c r="F1606" s="92">
        <f>D1606*E1606</f>
        <v>0</v>
      </c>
      <c r="G1606" s="65"/>
    </row>
    <row r="1607" spans="1:7" customHeight="1" ht="14.1">
      <c r="A1607" s="87" t="s">
        <v>1002</v>
      </c>
      <c r="B1607" s="88" t="s">
        <v>554</v>
      </c>
      <c r="C1607" s="89" t="s">
        <v>479</v>
      </c>
      <c r="D1607" s="90">
        <v>0.217</v>
      </c>
      <c r="E1607" s="91">
        <f>Table04!E44</f>
        <v>0</v>
      </c>
      <c r="F1607" s="92">
        <f>D1607*E1607</f>
        <v>0</v>
      </c>
      <c r="G1607" s="65"/>
    </row>
    <row r="1608" spans="1:7" customHeight="1" ht="14.1">
      <c r="A1608" s="87" t="s">
        <v>1377</v>
      </c>
      <c r="B1608" s="88" t="s">
        <v>601</v>
      </c>
      <c r="C1608" s="89" t="s">
        <v>599</v>
      </c>
      <c r="D1608" s="90">
        <v>0.217</v>
      </c>
      <c r="E1608" s="91">
        <f>Table04!E66</f>
        <v>0</v>
      </c>
      <c r="F1608" s="92">
        <f>D1608*E1608</f>
        <v>0</v>
      </c>
      <c r="G1608" s="65"/>
    </row>
    <row r="1609" spans="1:7" customHeight="1" ht="14.1">
      <c r="A1609" s="87" t="s">
        <v>1378</v>
      </c>
      <c r="B1609" s="88" t="s">
        <v>576</v>
      </c>
      <c r="C1609" s="89" t="s">
        <v>182</v>
      </c>
      <c r="D1609" s="90">
        <v>0.868</v>
      </c>
      <c r="E1609" s="91">
        <f>Table04!E55</f>
        <v>0</v>
      </c>
      <c r="F1609" s="92">
        <f>D1609*E1609</f>
        <v>0</v>
      </c>
      <c r="G1609" s="65"/>
    </row>
    <row r="1610" spans="1:7" customHeight="1" ht="14.1">
      <c r="A1610" s="87" t="s">
        <v>1379</v>
      </c>
      <c r="B1610" s="88" t="s">
        <v>538</v>
      </c>
      <c r="C1610" s="89" t="s">
        <v>182</v>
      </c>
      <c r="D1610" s="90">
        <v>0.217</v>
      </c>
      <c r="E1610" s="91">
        <f>Table04!E36</f>
        <v>0</v>
      </c>
      <c r="F1610" s="92">
        <f>D1610*E1610</f>
        <v>0</v>
      </c>
      <c r="G1610" s="65"/>
    </row>
    <row r="1611" spans="1:7" customHeight="1" ht="14.1">
      <c r="A1611" s="87" t="s">
        <v>977</v>
      </c>
      <c r="B1611" s="88" t="s">
        <v>979</v>
      </c>
      <c r="C1611" s="89"/>
      <c r="D1611" s="90"/>
      <c r="E1611" s="91"/>
      <c r="F1611" s="92">
        <f>SUM(F1612:F1613)</f>
        <v>1400036.94</v>
      </c>
      <c r="G1611" s="65"/>
    </row>
    <row r="1612" spans="1:7" customHeight="1" ht="14.1">
      <c r="A1612" s="87" t="s">
        <v>1380</v>
      </c>
      <c r="B1612" s="88" t="s">
        <v>793</v>
      </c>
      <c r="C1612" s="89" t="s">
        <v>175</v>
      </c>
      <c r="D1612" s="90">
        <v>2.63</v>
      </c>
      <c r="E1612" s="91">
        <f>Table05!E7</f>
        <v>381249</v>
      </c>
      <c r="F1612" s="92">
        <f>D1612*E1612</f>
        <v>1002684.87</v>
      </c>
      <c r="G1612" s="65"/>
    </row>
    <row r="1613" spans="1:7" customHeight="1" ht="14.1">
      <c r="A1613" s="87" t="s">
        <v>1381</v>
      </c>
      <c r="B1613" s="88" t="s">
        <v>821</v>
      </c>
      <c r="C1613" s="89" t="s">
        <v>175</v>
      </c>
      <c r="D1613" s="90">
        <v>1.13</v>
      </c>
      <c r="E1613" s="91">
        <f>Table05!E21</f>
        <v>351639</v>
      </c>
      <c r="F1613" s="92">
        <f>D1613*E1613</f>
        <v>397352.07</v>
      </c>
      <c r="G1613" s="65"/>
    </row>
    <row r="1614" spans="1:7" customHeight="1" ht="14.1">
      <c r="A1614" s="87" t="s">
        <v>977</v>
      </c>
      <c r="B1614" s="88" t="s">
        <v>1012</v>
      </c>
      <c r="C1614" s="89"/>
      <c r="D1614" s="90"/>
      <c r="E1614" s="91"/>
      <c r="F1614" s="92">
        <f>SUM(F1615:F1619)</f>
        <v>190657.296</v>
      </c>
      <c r="G1614" s="65"/>
    </row>
    <row r="1615" spans="1:7" customHeight="1" ht="14.1">
      <c r="A1615" s="87" t="s">
        <v>1382</v>
      </c>
      <c r="B1615" s="88" t="s">
        <v>948</v>
      </c>
      <c r="C1615" s="89" t="s">
        <v>830</v>
      </c>
      <c r="D1615" s="90">
        <v>0.117</v>
      </c>
      <c r="E1615" s="91">
        <f>Table06!E66</f>
        <v>43640</v>
      </c>
      <c r="F1615" s="92">
        <f>D1615*E1615</f>
        <v>5105.88</v>
      </c>
      <c r="G1615" s="65"/>
    </row>
    <row r="1616" spans="1:7" customHeight="1" ht="14.1">
      <c r="A1616" s="87" t="s">
        <v>1383</v>
      </c>
      <c r="B1616" s="88" t="s">
        <v>846</v>
      </c>
      <c r="C1616" s="89" t="s">
        <v>830</v>
      </c>
      <c r="D1616" s="90">
        <v>0.109</v>
      </c>
      <c r="E1616" s="91">
        <f>Table06!E15</f>
        <v>439078</v>
      </c>
      <c r="F1616" s="92">
        <f>D1616*E1616</f>
        <v>47859.502</v>
      </c>
      <c r="G1616" s="65"/>
    </row>
    <row r="1617" spans="1:7" customHeight="1" ht="14.1">
      <c r="A1617" s="87" t="s">
        <v>1384</v>
      </c>
      <c r="B1617" s="88" t="s">
        <v>850</v>
      </c>
      <c r="C1617" s="89" t="s">
        <v>830</v>
      </c>
      <c r="D1617" s="90">
        <v>0.146</v>
      </c>
      <c r="E1617" s="91">
        <f>Table06!E17</f>
        <v>818548</v>
      </c>
      <c r="F1617" s="92">
        <f>D1617*E1617</f>
        <v>119508.008</v>
      </c>
      <c r="G1617" s="65"/>
    </row>
    <row r="1618" spans="1:7" customHeight="1" ht="14.1">
      <c r="A1618" s="87" t="s">
        <v>1385</v>
      </c>
      <c r="B1618" s="88" t="s">
        <v>928</v>
      </c>
      <c r="C1618" s="89" t="s">
        <v>830</v>
      </c>
      <c r="D1618" s="90">
        <v>0.117</v>
      </c>
      <c r="E1618" s="91">
        <f>Table06!E56</f>
        <v>155418</v>
      </c>
      <c r="F1618" s="92">
        <f>D1618*E1618</f>
        <v>18183.906</v>
      </c>
      <c r="G1618" s="65"/>
    </row>
    <row r="1619" spans="1:7" customHeight="1" ht="14.1">
      <c r="A1619" s="87" t="s">
        <v>1386</v>
      </c>
      <c r="B1619" s="88" t="s">
        <v>926</v>
      </c>
      <c r="C1619" s="89" t="s">
        <v>830</v>
      </c>
      <c r="D1619" s="90">
        <v>0.237</v>
      </c>
      <c r="E1619" s="91">
        <f>Table06!E55</f>
        <v>0</v>
      </c>
      <c r="F1619" s="92">
        <f>D1619*E1619</f>
        <v>0</v>
      </c>
      <c r="G1619" s="65"/>
    </row>
    <row r="1620" spans="1:7" customHeight="1" ht="14.1">
      <c r="A1620" s="87" t="s">
        <v>977</v>
      </c>
      <c r="B1620" s="88" t="s">
        <v>981</v>
      </c>
      <c r="C1620" s="89"/>
      <c r="D1620" s="90"/>
      <c r="E1620" s="91"/>
      <c r="F1620" s="92">
        <f>SUM(F1619:F1602)/2</f>
        <v>1590694.236</v>
      </c>
      <c r="G1620" s="65"/>
    </row>
    <row r="1621" spans="1:7" customHeight="1" ht="14.1">
      <c r="A1621" s="87" t="s">
        <v>977</v>
      </c>
      <c r="B1621" s="88" t="s">
        <v>982</v>
      </c>
      <c r="C1621" s="89" t="s">
        <v>75</v>
      </c>
      <c r="D1621" s="90" t="str">
        <f>hsTTK*100&amp;"%x(VL+NC+M)"</f>
        <v>2.5%x(VL+NC+M)</v>
      </c>
      <c r="E1621" s="91"/>
      <c r="F1621" s="92">
        <f>F1620*hsTTK</f>
        <v>39767.3559</v>
      </c>
      <c r="G1621" s="65"/>
    </row>
    <row r="1622" spans="1:7" customHeight="1" ht="14.1">
      <c r="A1622" s="87" t="s">
        <v>977</v>
      </c>
      <c r="B1622" s="88" t="s">
        <v>983</v>
      </c>
      <c r="C1622" s="89" t="s">
        <v>62</v>
      </c>
      <c r="D1622" s="90" t="s">
        <v>984</v>
      </c>
      <c r="E1622" s="91"/>
      <c r="F1622" s="92">
        <f>F1621+F1620</f>
        <v>1630461.5919</v>
      </c>
      <c r="G1622" s="65"/>
    </row>
    <row r="1623" spans="1:7" customHeight="1" ht="14.1">
      <c r="A1623" s="87" t="s">
        <v>977</v>
      </c>
      <c r="B1623" s="88" t="s">
        <v>985</v>
      </c>
      <c r="C1623" s="89" t="s">
        <v>77</v>
      </c>
      <c r="D1623" s="90" t="str">
        <f>hsCPC*100&amp;"%xT"</f>
        <v>6.5%xT</v>
      </c>
      <c r="E1623" s="91"/>
      <c r="F1623" s="92">
        <f>F1622*hsCPC</f>
        <v>105980.0034735</v>
      </c>
      <c r="G1623" s="65"/>
    </row>
    <row r="1624" spans="1:7" customHeight="1" ht="14.1">
      <c r="A1624" s="87" t="s">
        <v>977</v>
      </c>
      <c r="B1624" s="88" t="s">
        <v>986</v>
      </c>
      <c r="C1624" s="89" t="s">
        <v>79</v>
      </c>
      <c r="D1624" s="90" t="str">
        <f>hsTL*100&amp;"%x(T+C)"</f>
        <v>5.5%x(T+C)</v>
      </c>
      <c r="E1624" s="91"/>
      <c r="F1624" s="92">
        <f>hsTL*(F1623+F1622)</f>
        <v>95504.287745542</v>
      </c>
      <c r="G1624" s="65"/>
    </row>
    <row r="1625" spans="1:7" customHeight="1" ht="14.1">
      <c r="A1625" s="87" t="s">
        <v>977</v>
      </c>
      <c r="B1625" s="88" t="s">
        <v>987</v>
      </c>
      <c r="C1625" s="89" t="s">
        <v>81</v>
      </c>
      <c r="D1625" s="90" t="s">
        <v>82</v>
      </c>
      <c r="E1625" s="91"/>
      <c r="F1625" s="92">
        <f>(F1624+F1623+F1622)</f>
        <v>1831945.883119</v>
      </c>
      <c r="G1625" s="65"/>
    </row>
    <row r="1626" spans="1:7" customHeight="1" ht="14.1">
      <c r="A1626" s="87" t="s">
        <v>977</v>
      </c>
      <c r="B1626" s="88" t="s">
        <v>988</v>
      </c>
      <c r="C1626" s="89" t="s">
        <v>84</v>
      </c>
      <c r="D1626" s="90" t="s">
        <v>85</v>
      </c>
      <c r="E1626" s="91"/>
      <c r="F1626" s="92">
        <f>F1625*10/100</f>
        <v>183194.5883119</v>
      </c>
      <c r="G1626" s="65"/>
    </row>
    <row r="1627" spans="1:7" customHeight="1" ht="14.1">
      <c r="A1627" s="87" t="s">
        <v>977</v>
      </c>
      <c r="B1627" s="88" t="s">
        <v>989</v>
      </c>
      <c r="C1627" s="89" t="s">
        <v>990</v>
      </c>
      <c r="D1627" s="90" t="str">
        <f>hsLT*100&amp;"%x(G+GTGT)"</f>
        <v>1%x(G+GTGT)</v>
      </c>
      <c r="E1627" s="91"/>
      <c r="F1627" s="92">
        <f>hsLT*(F1626+F1625)</f>
        <v>20151.404714309</v>
      </c>
      <c r="G1627" s="65"/>
    </row>
    <row r="1628" spans="1:7" customHeight="1" ht="14.1">
      <c r="A1628" s="87" t="s">
        <v>977</v>
      </c>
      <c r="B1628" s="88" t="s">
        <v>991</v>
      </c>
      <c r="C1628" s="89" t="s">
        <v>89</v>
      </c>
      <c r="D1628" s="90" t="s">
        <v>992</v>
      </c>
      <c r="E1628" s="91"/>
      <c r="F1628" s="92">
        <f>(F1627+F1626+F1625)</f>
        <v>2035291.8761453</v>
      </c>
      <c r="G1628" s="65"/>
    </row>
    <row r="1629" spans="1:7" customHeight="1" ht="14.1">
      <c r="A1629" s="211" t="s">
        <v>1387</v>
      </c>
      <c r="B1629" s="212"/>
      <c r="C1629" s="213"/>
      <c r="D1629" s="214"/>
      <c r="E1629" s="215"/>
      <c r="F1629" s="216"/>
      <c r="G1629" s="65"/>
    </row>
    <row r="1630" spans="1:7" customHeight="1" ht="14.1">
      <c r="A1630" s="207" t="s">
        <v>366</v>
      </c>
      <c r="B1630" s="208" t="s">
        <v>1388</v>
      </c>
      <c r="C1630" s="60"/>
      <c r="D1630" s="209"/>
      <c r="E1630" s="38"/>
      <c r="F1630" s="210"/>
      <c r="G1630" s="65"/>
    </row>
    <row r="1631" spans="1:7" customHeight="1" ht="14.1">
      <c r="A1631" s="207" t="s">
        <v>1373</v>
      </c>
      <c r="B1631" s="208"/>
      <c r="C1631" s="60"/>
      <c r="D1631" s="209"/>
      <c r="E1631" s="38"/>
      <c r="F1631" s="210"/>
      <c r="G1631" s="65"/>
    </row>
    <row r="1632" spans="1:7" customHeight="1" ht="14.1">
      <c r="A1632" s="93" t="s">
        <v>977</v>
      </c>
      <c r="B1632" s="94" t="s">
        <v>1046</v>
      </c>
      <c r="C1632" s="95"/>
      <c r="D1632" s="96"/>
      <c r="E1632" s="97"/>
      <c r="F1632" s="98"/>
      <c r="G1632" s="65"/>
    </row>
    <row r="1633" spans="1:7" customHeight="1" ht="14.1">
      <c r="A1633" s="87" t="s">
        <v>977</v>
      </c>
      <c r="B1633" s="88" t="s">
        <v>1001</v>
      </c>
      <c r="C1633" s="89"/>
      <c r="D1633" s="90"/>
      <c r="E1633" s="91"/>
      <c r="F1633" s="92">
        <f>SUM(F1634:F1636)</f>
        <v>0</v>
      </c>
      <c r="G1633" s="65"/>
    </row>
    <row r="1634" spans="1:7" customHeight="1" ht="14.1">
      <c r="A1634" s="87" t="s">
        <v>1329</v>
      </c>
      <c r="B1634" s="88" t="s">
        <v>752</v>
      </c>
      <c r="C1634" s="89" t="s">
        <v>753</v>
      </c>
      <c r="D1634" s="90">
        <v>0.2</v>
      </c>
      <c r="E1634" s="91">
        <f>Table04!E141</f>
        <v>0</v>
      </c>
      <c r="F1634" s="92">
        <f>D1634*E1634</f>
        <v>0</v>
      </c>
      <c r="G1634" s="65"/>
    </row>
    <row r="1635" spans="1:7" customHeight="1" ht="14.1">
      <c r="A1635" s="87" t="s">
        <v>1375</v>
      </c>
      <c r="B1635" s="88" t="s">
        <v>717</v>
      </c>
      <c r="C1635" s="89" t="s">
        <v>167</v>
      </c>
      <c r="D1635" s="90">
        <v>0.064</v>
      </c>
      <c r="E1635" s="91">
        <f>Table04!E123</f>
        <v>0</v>
      </c>
      <c r="F1635" s="92">
        <f>D1635*E1635</f>
        <v>0</v>
      </c>
      <c r="G1635" s="65"/>
    </row>
    <row r="1636" spans="1:7" customHeight="1" ht="14.1">
      <c r="A1636" s="87" t="s">
        <v>1002</v>
      </c>
      <c r="B1636" s="88" t="s">
        <v>554</v>
      </c>
      <c r="C1636" s="89" t="s">
        <v>479</v>
      </c>
      <c r="D1636" s="90">
        <v>0.032</v>
      </c>
      <c r="E1636" s="91">
        <f>Table04!E44</f>
        <v>0</v>
      </c>
      <c r="F1636" s="92">
        <f>D1636*E1636</f>
        <v>0</v>
      </c>
      <c r="G1636" s="65"/>
    </row>
    <row r="1637" spans="1:7" customHeight="1" ht="14.1">
      <c r="A1637" s="87" t="s">
        <v>977</v>
      </c>
      <c r="B1637" s="88" t="s">
        <v>979</v>
      </c>
      <c r="C1637" s="89"/>
      <c r="D1637" s="90"/>
      <c r="E1637" s="91"/>
      <c r="F1637" s="92">
        <f>SUM(F1638:F1638)</f>
        <v>199945.44</v>
      </c>
      <c r="G1637" s="65"/>
    </row>
    <row r="1638" spans="1:7" customHeight="1" ht="14.1">
      <c r="A1638" s="87" t="s">
        <v>1389</v>
      </c>
      <c r="B1638" s="88" t="s">
        <v>795</v>
      </c>
      <c r="C1638" s="89" t="s">
        <v>175</v>
      </c>
      <c r="D1638" s="90">
        <v>0.48</v>
      </c>
      <c r="E1638" s="91">
        <f>Table05!E8</f>
        <v>416553</v>
      </c>
      <c r="F1638" s="92">
        <f>D1638*E1638</f>
        <v>199945.44</v>
      </c>
      <c r="G1638" s="65"/>
    </row>
    <row r="1639" spans="1:7" customHeight="1" ht="14.1">
      <c r="A1639" s="87" t="s">
        <v>977</v>
      </c>
      <c r="B1639" s="88" t="s">
        <v>1012</v>
      </c>
      <c r="C1639" s="89"/>
      <c r="D1639" s="90"/>
      <c r="E1639" s="91"/>
      <c r="F1639" s="92">
        <f>SUM(F1640:F1641)</f>
        <v>54672.192</v>
      </c>
      <c r="G1639" s="65"/>
    </row>
    <row r="1640" spans="1:7" customHeight="1" ht="14.1">
      <c r="A1640" s="87" t="s">
        <v>1382</v>
      </c>
      <c r="B1640" s="88" t="s">
        <v>948</v>
      </c>
      <c r="C1640" s="89" t="s">
        <v>830</v>
      </c>
      <c r="D1640" s="90">
        <v>0.04</v>
      </c>
      <c r="E1640" s="91">
        <f>Table06!E66</f>
        <v>43640</v>
      </c>
      <c r="F1640" s="92">
        <f>D1640*E1640</f>
        <v>1745.6</v>
      </c>
      <c r="G1640" s="65"/>
    </row>
    <row r="1641" spans="1:7" customHeight="1" ht="14.1">
      <c r="A1641" s="87" t="s">
        <v>1390</v>
      </c>
      <c r="B1641" s="88" t="s">
        <v>848</v>
      </c>
      <c r="C1641" s="89" t="s">
        <v>830</v>
      </c>
      <c r="D1641" s="90">
        <v>0.064</v>
      </c>
      <c r="E1641" s="91">
        <f>Table06!E16</f>
        <v>826978</v>
      </c>
      <c r="F1641" s="92">
        <f>D1641*E1641</f>
        <v>52926.592</v>
      </c>
      <c r="G1641" s="65"/>
    </row>
    <row r="1642" spans="1:7" customHeight="1" ht="14.1">
      <c r="A1642" s="87" t="s">
        <v>977</v>
      </c>
      <c r="B1642" s="88" t="s">
        <v>981</v>
      </c>
      <c r="C1642" s="89"/>
      <c r="D1642" s="90"/>
      <c r="E1642" s="91"/>
      <c r="F1642" s="92">
        <f>SUM(F1641:F1633)/2</f>
        <v>254617.632</v>
      </c>
      <c r="G1642" s="65"/>
    </row>
    <row r="1643" spans="1:7" customHeight="1" ht="14.1">
      <c r="A1643" s="87" t="s">
        <v>977</v>
      </c>
      <c r="B1643" s="88" t="s">
        <v>982</v>
      </c>
      <c r="C1643" s="89" t="s">
        <v>75</v>
      </c>
      <c r="D1643" s="90" t="str">
        <f>hsTTK*100&amp;"%x(VL+NC+M)"</f>
        <v>2.5%x(VL+NC+M)</v>
      </c>
      <c r="E1643" s="91"/>
      <c r="F1643" s="92">
        <f>F1642*hsTTK</f>
        <v>6365.4408</v>
      </c>
      <c r="G1643" s="65"/>
    </row>
    <row r="1644" spans="1:7" customHeight="1" ht="14.1">
      <c r="A1644" s="87" t="s">
        <v>977</v>
      </c>
      <c r="B1644" s="88" t="s">
        <v>983</v>
      </c>
      <c r="C1644" s="89" t="s">
        <v>62</v>
      </c>
      <c r="D1644" s="90" t="s">
        <v>984</v>
      </c>
      <c r="E1644" s="91"/>
      <c r="F1644" s="92">
        <f>F1643+F1642</f>
        <v>260983.0728</v>
      </c>
      <c r="G1644" s="65"/>
    </row>
    <row r="1645" spans="1:7" customHeight="1" ht="14.1">
      <c r="A1645" s="87" t="s">
        <v>977</v>
      </c>
      <c r="B1645" s="88" t="s">
        <v>985</v>
      </c>
      <c r="C1645" s="89" t="s">
        <v>77</v>
      </c>
      <c r="D1645" s="90" t="str">
        <f>hsCPC*100&amp;"%xT"</f>
        <v>6.5%xT</v>
      </c>
      <c r="E1645" s="91"/>
      <c r="F1645" s="92">
        <f>F1644*hsCPC</f>
        <v>16963.899732</v>
      </c>
      <c r="G1645" s="65"/>
    </row>
    <row r="1646" spans="1:7" customHeight="1" ht="14.1">
      <c r="A1646" s="87" t="s">
        <v>977</v>
      </c>
      <c r="B1646" s="88" t="s">
        <v>986</v>
      </c>
      <c r="C1646" s="89" t="s">
        <v>79</v>
      </c>
      <c r="D1646" s="90" t="str">
        <f>hsTL*100&amp;"%x(T+C)"</f>
        <v>5.5%x(T+C)</v>
      </c>
      <c r="E1646" s="91"/>
      <c r="F1646" s="92">
        <f>hsTL*(F1645+F1644)</f>
        <v>15287.08348926</v>
      </c>
      <c r="G1646" s="65"/>
    </row>
    <row r="1647" spans="1:7" customHeight="1" ht="14.1">
      <c r="A1647" s="87" t="s">
        <v>977</v>
      </c>
      <c r="B1647" s="88" t="s">
        <v>987</v>
      </c>
      <c r="C1647" s="89" t="s">
        <v>81</v>
      </c>
      <c r="D1647" s="90" t="s">
        <v>82</v>
      </c>
      <c r="E1647" s="91"/>
      <c r="F1647" s="92">
        <f>(F1646+F1645+F1644)</f>
        <v>293234.05602126</v>
      </c>
      <c r="G1647" s="65"/>
    </row>
    <row r="1648" spans="1:7" customHeight="1" ht="14.1">
      <c r="A1648" s="87" t="s">
        <v>977</v>
      </c>
      <c r="B1648" s="88" t="s">
        <v>988</v>
      </c>
      <c r="C1648" s="89" t="s">
        <v>84</v>
      </c>
      <c r="D1648" s="90" t="s">
        <v>85</v>
      </c>
      <c r="E1648" s="91"/>
      <c r="F1648" s="92">
        <f>F1647*10/100</f>
        <v>29323.405602126</v>
      </c>
      <c r="G1648" s="65"/>
    </row>
    <row r="1649" spans="1:7" customHeight="1" ht="14.1">
      <c r="A1649" s="87" t="s">
        <v>977</v>
      </c>
      <c r="B1649" s="88" t="s">
        <v>989</v>
      </c>
      <c r="C1649" s="89" t="s">
        <v>990</v>
      </c>
      <c r="D1649" s="90" t="str">
        <f>hsLT*100&amp;"%x(G+GTGT)"</f>
        <v>1%x(G+GTGT)</v>
      </c>
      <c r="E1649" s="91"/>
      <c r="F1649" s="92">
        <f>hsLT*(F1648+F1647)</f>
        <v>3225.5746162339</v>
      </c>
      <c r="G1649" s="65"/>
    </row>
    <row r="1650" spans="1:7" customHeight="1" ht="14.1">
      <c r="A1650" s="87" t="s">
        <v>977</v>
      </c>
      <c r="B1650" s="88" t="s">
        <v>991</v>
      </c>
      <c r="C1650" s="89" t="s">
        <v>89</v>
      </c>
      <c r="D1650" s="90" t="s">
        <v>992</v>
      </c>
      <c r="E1650" s="91"/>
      <c r="F1650" s="92">
        <f>(F1649+F1648+F1647)</f>
        <v>325783.03623962</v>
      </c>
      <c r="G1650" s="65"/>
    </row>
    <row r="1651" spans="1:7" customHeight="1" ht="14.1">
      <c r="A1651" s="211" t="s">
        <v>1391</v>
      </c>
      <c r="B1651" s="212"/>
      <c r="C1651" s="213"/>
      <c r="D1651" s="214"/>
      <c r="E1651" s="215"/>
      <c r="F1651" s="216"/>
      <c r="G1651" s="65"/>
    </row>
    <row r="1652" spans="1:7" customHeight="1" ht="14.1">
      <c r="A1652" s="207" t="s">
        <v>369</v>
      </c>
      <c r="B1652" s="208" t="s">
        <v>1392</v>
      </c>
      <c r="C1652" s="60"/>
      <c r="D1652" s="209"/>
      <c r="E1652" s="38"/>
      <c r="F1652" s="210"/>
      <c r="G1652" s="65"/>
    </row>
    <row r="1653" spans="1:7" customHeight="1" ht="14.1">
      <c r="A1653" s="207" t="s">
        <v>1373</v>
      </c>
      <c r="B1653" s="208"/>
      <c r="C1653" s="60"/>
      <c r="D1653" s="209"/>
      <c r="E1653" s="38"/>
      <c r="F1653" s="210"/>
      <c r="G1653" s="65"/>
    </row>
    <row r="1654" spans="1:7" customHeight="1" ht="14.1">
      <c r="A1654" s="93" t="s">
        <v>977</v>
      </c>
      <c r="B1654" s="94" t="s">
        <v>1046</v>
      </c>
      <c r="C1654" s="95"/>
      <c r="D1654" s="96"/>
      <c r="E1654" s="97"/>
      <c r="F1654" s="98"/>
      <c r="G1654" s="65"/>
    </row>
    <row r="1655" spans="1:7" customHeight="1" ht="14.1">
      <c r="A1655" s="87" t="s">
        <v>977</v>
      </c>
      <c r="B1655" s="88" t="s">
        <v>1001</v>
      </c>
      <c r="C1655" s="89"/>
      <c r="D1655" s="90"/>
      <c r="E1655" s="91"/>
      <c r="F1655" s="92">
        <f>SUM(F1656:F1658)</f>
        <v>0</v>
      </c>
      <c r="G1655" s="65"/>
    </row>
    <row r="1656" spans="1:7" customHeight="1" ht="14.1">
      <c r="A1656" s="87" t="s">
        <v>1329</v>
      </c>
      <c r="B1656" s="88" t="s">
        <v>752</v>
      </c>
      <c r="C1656" s="89" t="s">
        <v>753</v>
      </c>
      <c r="D1656" s="90">
        <v>2.4</v>
      </c>
      <c r="E1656" s="91">
        <f>Table04!E141</f>
        <v>0</v>
      </c>
      <c r="F1656" s="92">
        <f>D1656*E1656</f>
        <v>0</v>
      </c>
      <c r="G1656" s="65"/>
    </row>
    <row r="1657" spans="1:7" customHeight="1" ht="14.1">
      <c r="A1657" s="87" t="s">
        <v>1375</v>
      </c>
      <c r="B1657" s="88" t="s">
        <v>717</v>
      </c>
      <c r="C1657" s="89" t="s">
        <v>167</v>
      </c>
      <c r="D1657" s="90">
        <v>0.1</v>
      </c>
      <c r="E1657" s="91">
        <f>Table04!E123</f>
        <v>0</v>
      </c>
      <c r="F1657" s="92">
        <f>D1657*E1657</f>
        <v>0</v>
      </c>
      <c r="G1657" s="65"/>
    </row>
    <row r="1658" spans="1:7" customHeight="1" ht="14.1">
      <c r="A1658" s="87" t="s">
        <v>1002</v>
      </c>
      <c r="B1658" s="88" t="s">
        <v>554</v>
      </c>
      <c r="C1658" s="89" t="s">
        <v>479</v>
      </c>
      <c r="D1658" s="90">
        <v>0.05</v>
      </c>
      <c r="E1658" s="91">
        <f>Table04!E44</f>
        <v>0</v>
      </c>
      <c r="F1658" s="92">
        <f>D1658*E1658</f>
        <v>0</v>
      </c>
      <c r="G1658" s="65"/>
    </row>
    <row r="1659" spans="1:7" customHeight="1" ht="14.1">
      <c r="A1659" s="87" t="s">
        <v>977</v>
      </c>
      <c r="B1659" s="88" t="s">
        <v>979</v>
      </c>
      <c r="C1659" s="89"/>
      <c r="D1659" s="90"/>
      <c r="E1659" s="91"/>
      <c r="F1659" s="92">
        <f>SUM(F1660:F1660)</f>
        <v>1053879.09</v>
      </c>
      <c r="G1659" s="65"/>
    </row>
    <row r="1660" spans="1:7" customHeight="1" ht="14.1">
      <c r="A1660" s="87" t="s">
        <v>1389</v>
      </c>
      <c r="B1660" s="88" t="s">
        <v>795</v>
      </c>
      <c r="C1660" s="89" t="s">
        <v>175</v>
      </c>
      <c r="D1660" s="90">
        <v>2.53</v>
      </c>
      <c r="E1660" s="91">
        <f>Table05!E8</f>
        <v>416553</v>
      </c>
      <c r="F1660" s="92">
        <f>D1660*E1660</f>
        <v>1053879.09</v>
      </c>
      <c r="G1660" s="65"/>
    </row>
    <row r="1661" spans="1:7" customHeight="1" ht="14.1">
      <c r="A1661" s="87" t="s">
        <v>977</v>
      </c>
      <c r="B1661" s="88" t="s">
        <v>1012</v>
      </c>
      <c r="C1661" s="89"/>
      <c r="D1661" s="90"/>
      <c r="E1661" s="91"/>
      <c r="F1661" s="92">
        <f>SUM(F1662:F1663)</f>
        <v>105687.352</v>
      </c>
      <c r="G1661" s="65"/>
    </row>
    <row r="1662" spans="1:7" customHeight="1" ht="14.1">
      <c r="A1662" s="87" t="s">
        <v>1382</v>
      </c>
      <c r="B1662" s="88" t="s">
        <v>948</v>
      </c>
      <c r="C1662" s="89" t="s">
        <v>830</v>
      </c>
      <c r="D1662" s="90">
        <v>0.072</v>
      </c>
      <c r="E1662" s="91">
        <f>Table06!E66</f>
        <v>43640</v>
      </c>
      <c r="F1662" s="92">
        <f>D1662*E1662</f>
        <v>3142.08</v>
      </c>
      <c r="G1662" s="65"/>
    </row>
    <row r="1663" spans="1:7" customHeight="1" ht="14.1">
      <c r="A1663" s="87" t="s">
        <v>1390</v>
      </c>
      <c r="B1663" s="88" t="s">
        <v>848</v>
      </c>
      <c r="C1663" s="89" t="s">
        <v>830</v>
      </c>
      <c r="D1663" s="90">
        <v>0.124</v>
      </c>
      <c r="E1663" s="91">
        <f>Table06!E16</f>
        <v>826978</v>
      </c>
      <c r="F1663" s="92">
        <f>D1663*E1663</f>
        <v>102545.272</v>
      </c>
      <c r="G1663" s="65"/>
    </row>
    <row r="1664" spans="1:7" customHeight="1" ht="14.1">
      <c r="A1664" s="87" t="s">
        <v>977</v>
      </c>
      <c r="B1664" s="88" t="s">
        <v>981</v>
      </c>
      <c r="C1664" s="89"/>
      <c r="D1664" s="90"/>
      <c r="E1664" s="91"/>
      <c r="F1664" s="92">
        <f>SUM(F1663:F1655)/2</f>
        <v>1159566.442</v>
      </c>
      <c r="G1664" s="65"/>
    </row>
    <row r="1665" spans="1:7" customHeight="1" ht="14.1">
      <c r="A1665" s="87" t="s">
        <v>977</v>
      </c>
      <c r="B1665" s="88" t="s">
        <v>982</v>
      </c>
      <c r="C1665" s="89" t="s">
        <v>75</v>
      </c>
      <c r="D1665" s="90" t="str">
        <f>hsTTK*100&amp;"%x(VL+NC+M)"</f>
        <v>2.5%x(VL+NC+M)</v>
      </c>
      <c r="E1665" s="91"/>
      <c r="F1665" s="92">
        <f>F1664*hsTTK</f>
        <v>28989.16105</v>
      </c>
      <c r="G1665" s="65"/>
    </row>
    <row r="1666" spans="1:7" customHeight="1" ht="14.1">
      <c r="A1666" s="87" t="s">
        <v>977</v>
      </c>
      <c r="B1666" s="88" t="s">
        <v>983</v>
      </c>
      <c r="C1666" s="89" t="s">
        <v>62</v>
      </c>
      <c r="D1666" s="90" t="s">
        <v>984</v>
      </c>
      <c r="E1666" s="91"/>
      <c r="F1666" s="92">
        <f>F1665+F1664</f>
        <v>1188555.60305</v>
      </c>
      <c r="G1666" s="65"/>
    </row>
    <row r="1667" spans="1:7" customHeight="1" ht="14.1">
      <c r="A1667" s="87" t="s">
        <v>977</v>
      </c>
      <c r="B1667" s="88" t="s">
        <v>985</v>
      </c>
      <c r="C1667" s="89" t="s">
        <v>77</v>
      </c>
      <c r="D1667" s="90" t="str">
        <f>hsCPC*100&amp;"%xT"</f>
        <v>6.5%xT</v>
      </c>
      <c r="E1667" s="91"/>
      <c r="F1667" s="92">
        <f>F1666*hsCPC</f>
        <v>77256.11419825</v>
      </c>
      <c r="G1667" s="65"/>
    </row>
    <row r="1668" spans="1:7" customHeight="1" ht="14.1">
      <c r="A1668" s="87" t="s">
        <v>977</v>
      </c>
      <c r="B1668" s="88" t="s">
        <v>986</v>
      </c>
      <c r="C1668" s="89" t="s">
        <v>79</v>
      </c>
      <c r="D1668" s="90" t="str">
        <f>hsTL*100&amp;"%x(T+C)"</f>
        <v>5.5%x(T+C)</v>
      </c>
      <c r="E1668" s="91"/>
      <c r="F1668" s="92">
        <f>hsTL*(F1667+F1666)</f>
        <v>69619.644448654</v>
      </c>
      <c r="G1668" s="65"/>
    </row>
    <row r="1669" spans="1:7" customHeight="1" ht="14.1">
      <c r="A1669" s="87" t="s">
        <v>977</v>
      </c>
      <c r="B1669" s="88" t="s">
        <v>987</v>
      </c>
      <c r="C1669" s="89" t="s">
        <v>81</v>
      </c>
      <c r="D1669" s="90" t="s">
        <v>82</v>
      </c>
      <c r="E1669" s="91"/>
      <c r="F1669" s="92">
        <f>(F1668+F1667+F1666)</f>
        <v>1335431.3616969</v>
      </c>
      <c r="G1669" s="65"/>
    </row>
    <row r="1670" spans="1:7" customHeight="1" ht="14.1">
      <c r="A1670" s="87" t="s">
        <v>977</v>
      </c>
      <c r="B1670" s="88" t="s">
        <v>988</v>
      </c>
      <c r="C1670" s="89" t="s">
        <v>84</v>
      </c>
      <c r="D1670" s="90" t="s">
        <v>85</v>
      </c>
      <c r="E1670" s="91"/>
      <c r="F1670" s="92">
        <f>F1669*10/100</f>
        <v>133543.13616969</v>
      </c>
      <c r="G1670" s="65"/>
    </row>
    <row r="1671" spans="1:7" customHeight="1" ht="14.1">
      <c r="A1671" s="87" t="s">
        <v>977</v>
      </c>
      <c r="B1671" s="88" t="s">
        <v>989</v>
      </c>
      <c r="C1671" s="89" t="s">
        <v>990</v>
      </c>
      <c r="D1671" s="90" t="str">
        <f>hsLT*100&amp;"%x(G+GTGT)"</f>
        <v>1%x(G+GTGT)</v>
      </c>
      <c r="E1671" s="91"/>
      <c r="F1671" s="92">
        <f>hsLT*(F1670+F1669)</f>
        <v>14689.744978666</v>
      </c>
      <c r="G1671" s="65"/>
    </row>
    <row r="1672" spans="1:7" customHeight="1" ht="14.1">
      <c r="A1672" s="87" t="s">
        <v>977</v>
      </c>
      <c r="B1672" s="88" t="s">
        <v>991</v>
      </c>
      <c r="C1672" s="89" t="s">
        <v>89</v>
      </c>
      <c r="D1672" s="90" t="s">
        <v>992</v>
      </c>
      <c r="E1672" s="91"/>
      <c r="F1672" s="92">
        <f>(F1671+F1670+F1669)</f>
        <v>1483664.2428453</v>
      </c>
      <c r="G1672" s="65"/>
    </row>
    <row r="1673" spans="1:7" customHeight="1" ht="14.1">
      <c r="A1673" s="211" t="s">
        <v>1393</v>
      </c>
      <c r="B1673" s="212"/>
      <c r="C1673" s="213"/>
      <c r="D1673" s="214"/>
      <c r="E1673" s="215"/>
      <c r="F1673" s="216"/>
      <c r="G1673" s="65"/>
    </row>
    <row r="1674" spans="1:7" customHeight="1" ht="14.1">
      <c r="A1674" s="207" t="s">
        <v>372</v>
      </c>
      <c r="B1674" s="208" t="s">
        <v>1394</v>
      </c>
      <c r="C1674" s="60"/>
      <c r="D1674" s="209"/>
      <c r="E1674" s="38"/>
      <c r="F1674" s="210"/>
      <c r="G1674" s="65"/>
    </row>
    <row r="1675" spans="1:7" customHeight="1" ht="14.1">
      <c r="A1675" s="207" t="s">
        <v>1373</v>
      </c>
      <c r="B1675" s="208"/>
      <c r="C1675" s="60"/>
      <c r="D1675" s="209"/>
      <c r="E1675" s="38"/>
      <c r="F1675" s="210"/>
      <c r="G1675" s="65"/>
    </row>
    <row r="1676" spans="1:7" customHeight="1" ht="14.1">
      <c r="A1676" s="93" t="s">
        <v>977</v>
      </c>
      <c r="B1676" s="94" t="s">
        <v>1374</v>
      </c>
      <c r="C1676" s="95"/>
      <c r="D1676" s="96"/>
      <c r="E1676" s="97"/>
      <c r="F1676" s="98"/>
      <c r="G1676" s="65"/>
    </row>
    <row r="1677" spans="1:7" customHeight="1" ht="14.1">
      <c r="A1677" s="87" t="s">
        <v>977</v>
      </c>
      <c r="B1677" s="88" t="s">
        <v>1001</v>
      </c>
      <c r="C1677" s="89"/>
      <c r="D1677" s="90"/>
      <c r="E1677" s="91"/>
      <c r="F1677" s="92">
        <f>SUM(F1678:F1683)</f>
        <v>0</v>
      </c>
      <c r="G1677" s="65"/>
    </row>
    <row r="1678" spans="1:7" customHeight="1" ht="14.1">
      <c r="A1678" s="87" t="s">
        <v>1329</v>
      </c>
      <c r="B1678" s="88" t="s">
        <v>752</v>
      </c>
      <c r="C1678" s="89" t="s">
        <v>753</v>
      </c>
      <c r="D1678" s="90">
        <v>1.333</v>
      </c>
      <c r="E1678" s="91">
        <f>Table04!E141</f>
        <v>0</v>
      </c>
      <c r="F1678" s="92">
        <f>D1678*E1678</f>
        <v>0</v>
      </c>
      <c r="G1678" s="65"/>
    </row>
    <row r="1679" spans="1:7" customHeight="1" ht="14.1">
      <c r="A1679" s="87" t="s">
        <v>1005</v>
      </c>
      <c r="B1679" s="88" t="s">
        <v>605</v>
      </c>
      <c r="C1679" s="89" t="s">
        <v>479</v>
      </c>
      <c r="D1679" s="90">
        <v>0.1</v>
      </c>
      <c r="E1679" s="91">
        <f>Table04!E68</f>
        <v>0</v>
      </c>
      <c r="F1679" s="92">
        <f>D1679*E1679</f>
        <v>0</v>
      </c>
      <c r="G1679" s="65"/>
    </row>
    <row r="1680" spans="1:7" customHeight="1" ht="14.1">
      <c r="A1680" s="87" t="s">
        <v>1376</v>
      </c>
      <c r="B1680" s="88" t="s">
        <v>511</v>
      </c>
      <c r="C1680" s="89" t="s">
        <v>512</v>
      </c>
      <c r="D1680" s="90">
        <v>0.133</v>
      </c>
      <c r="E1680" s="91">
        <f>Table04!E23</f>
        <v>0</v>
      </c>
      <c r="F1680" s="92">
        <f>D1680*E1680</f>
        <v>0</v>
      </c>
      <c r="G1680" s="65"/>
    </row>
    <row r="1681" spans="1:7" customHeight="1" ht="14.1">
      <c r="A1681" s="87" t="s">
        <v>1377</v>
      </c>
      <c r="B1681" s="88" t="s">
        <v>601</v>
      </c>
      <c r="C1681" s="89" t="s">
        <v>599</v>
      </c>
      <c r="D1681" s="90">
        <v>0.133</v>
      </c>
      <c r="E1681" s="91">
        <f>Table04!E66</f>
        <v>0</v>
      </c>
      <c r="F1681" s="92">
        <f>D1681*E1681</f>
        <v>0</v>
      </c>
      <c r="G1681" s="65"/>
    </row>
    <row r="1682" spans="1:7" customHeight="1" ht="14.1">
      <c r="A1682" s="87" t="s">
        <v>1002</v>
      </c>
      <c r="B1682" s="88" t="s">
        <v>554</v>
      </c>
      <c r="C1682" s="89" t="s">
        <v>479</v>
      </c>
      <c r="D1682" s="90">
        <v>0.133</v>
      </c>
      <c r="E1682" s="91">
        <f>Table04!E44</f>
        <v>0</v>
      </c>
      <c r="F1682" s="92">
        <f>D1682*E1682</f>
        <v>0</v>
      </c>
      <c r="G1682" s="65"/>
    </row>
    <row r="1683" spans="1:7" customHeight="1" ht="14.1">
      <c r="A1683" s="87" t="s">
        <v>1378</v>
      </c>
      <c r="B1683" s="88" t="s">
        <v>576</v>
      </c>
      <c r="C1683" s="89" t="s">
        <v>182</v>
      </c>
      <c r="D1683" s="90">
        <v>0.667</v>
      </c>
      <c r="E1683" s="91">
        <f>Table04!E55</f>
        <v>0</v>
      </c>
      <c r="F1683" s="92">
        <f>D1683*E1683</f>
        <v>0</v>
      </c>
      <c r="G1683" s="65"/>
    </row>
    <row r="1684" spans="1:7" customHeight="1" ht="14.1">
      <c r="A1684" s="87" t="s">
        <v>977</v>
      </c>
      <c r="B1684" s="88" t="s">
        <v>979</v>
      </c>
      <c r="C1684" s="89"/>
      <c r="D1684" s="90"/>
      <c r="E1684" s="91"/>
      <c r="F1684" s="92">
        <f>SUM(F1685:F1686)</f>
        <v>1228807.8</v>
      </c>
      <c r="G1684" s="65"/>
    </row>
    <row r="1685" spans="1:7" customHeight="1" ht="14.1">
      <c r="A1685" s="87" t="s">
        <v>1380</v>
      </c>
      <c r="B1685" s="88" t="s">
        <v>793</v>
      </c>
      <c r="C1685" s="89" t="s">
        <v>175</v>
      </c>
      <c r="D1685" s="90">
        <v>2.31</v>
      </c>
      <c r="E1685" s="91">
        <f>Table05!E7</f>
        <v>381249</v>
      </c>
      <c r="F1685" s="92">
        <f>D1685*E1685</f>
        <v>880685.19</v>
      </c>
      <c r="G1685" s="65"/>
    </row>
    <row r="1686" spans="1:7" customHeight="1" ht="14.1">
      <c r="A1686" s="87" t="s">
        <v>1381</v>
      </c>
      <c r="B1686" s="88" t="s">
        <v>821</v>
      </c>
      <c r="C1686" s="89" t="s">
        <v>175</v>
      </c>
      <c r="D1686" s="90">
        <v>0.99</v>
      </c>
      <c r="E1686" s="91">
        <f>Table05!E21</f>
        <v>351639</v>
      </c>
      <c r="F1686" s="92">
        <f>D1686*E1686</f>
        <v>348122.61</v>
      </c>
      <c r="G1686" s="65"/>
    </row>
    <row r="1687" spans="1:7" customHeight="1" ht="14.1">
      <c r="A1687" s="87" t="s">
        <v>977</v>
      </c>
      <c r="B1687" s="88" t="s">
        <v>1012</v>
      </c>
      <c r="C1687" s="89"/>
      <c r="D1687" s="90"/>
      <c r="E1687" s="91"/>
      <c r="F1687" s="92">
        <f>SUM(F1688:F1692)</f>
        <v>183467.006</v>
      </c>
      <c r="G1687" s="65"/>
    </row>
    <row r="1688" spans="1:7" customHeight="1" ht="14.1">
      <c r="A1688" s="87" t="s">
        <v>1382</v>
      </c>
      <c r="B1688" s="88" t="s">
        <v>948</v>
      </c>
      <c r="C1688" s="89" t="s">
        <v>830</v>
      </c>
      <c r="D1688" s="90">
        <v>0.09</v>
      </c>
      <c r="E1688" s="91">
        <f>Table06!E66</f>
        <v>43640</v>
      </c>
      <c r="F1688" s="92">
        <f>D1688*E1688</f>
        <v>3927.6</v>
      </c>
      <c r="G1688" s="65"/>
    </row>
    <row r="1689" spans="1:7" customHeight="1" ht="14.1">
      <c r="A1689" s="87" t="s">
        <v>1383</v>
      </c>
      <c r="B1689" s="88" t="s">
        <v>846</v>
      </c>
      <c r="C1689" s="89" t="s">
        <v>830</v>
      </c>
      <c r="D1689" s="90">
        <v>0.119</v>
      </c>
      <c r="E1689" s="91">
        <f>Table06!E15</f>
        <v>439078</v>
      </c>
      <c r="F1689" s="92">
        <f>D1689*E1689</f>
        <v>52250.282</v>
      </c>
      <c r="G1689" s="65"/>
    </row>
    <row r="1690" spans="1:7" customHeight="1" ht="14.1">
      <c r="A1690" s="87" t="s">
        <v>1384</v>
      </c>
      <c r="B1690" s="88" t="s">
        <v>850</v>
      </c>
      <c r="C1690" s="89" t="s">
        <v>830</v>
      </c>
      <c r="D1690" s="90">
        <v>0.135</v>
      </c>
      <c r="E1690" s="91">
        <f>Table06!E17</f>
        <v>818548</v>
      </c>
      <c r="F1690" s="92">
        <f>D1690*E1690</f>
        <v>110503.98</v>
      </c>
      <c r="G1690" s="65"/>
    </row>
    <row r="1691" spans="1:7" customHeight="1" ht="14.1">
      <c r="A1691" s="87" t="s">
        <v>1385</v>
      </c>
      <c r="B1691" s="88" t="s">
        <v>928</v>
      </c>
      <c r="C1691" s="89" t="s">
        <v>830</v>
      </c>
      <c r="D1691" s="90">
        <v>0.108</v>
      </c>
      <c r="E1691" s="91">
        <f>Table06!E56</f>
        <v>155418</v>
      </c>
      <c r="F1691" s="92">
        <f>D1691*E1691</f>
        <v>16785.144</v>
      </c>
      <c r="G1691" s="65"/>
    </row>
    <row r="1692" spans="1:7" customHeight="1" ht="14.1">
      <c r="A1692" s="87" t="s">
        <v>1386</v>
      </c>
      <c r="B1692" s="88" t="s">
        <v>926</v>
      </c>
      <c r="C1692" s="89" t="s">
        <v>830</v>
      </c>
      <c r="D1692" s="90">
        <v>0.2</v>
      </c>
      <c r="E1692" s="91">
        <f>Table06!E55</f>
        <v>0</v>
      </c>
      <c r="F1692" s="92">
        <f>D1692*E1692</f>
        <v>0</v>
      </c>
      <c r="G1692" s="65"/>
    </row>
    <row r="1693" spans="1:7" customHeight="1" ht="14.1">
      <c r="A1693" s="87" t="s">
        <v>977</v>
      </c>
      <c r="B1693" s="88" t="s">
        <v>981</v>
      </c>
      <c r="C1693" s="89"/>
      <c r="D1693" s="90"/>
      <c r="E1693" s="91"/>
      <c r="F1693" s="92">
        <f>SUM(F1692:F1677)/2</f>
        <v>1412274.806</v>
      </c>
      <c r="G1693" s="65"/>
    </row>
    <row r="1694" spans="1:7" customHeight="1" ht="14.1">
      <c r="A1694" s="87" t="s">
        <v>977</v>
      </c>
      <c r="B1694" s="88" t="s">
        <v>982</v>
      </c>
      <c r="C1694" s="89" t="s">
        <v>75</v>
      </c>
      <c r="D1694" s="90" t="str">
        <f>hsTTK*100&amp;"%x(VL+NC+M)"</f>
        <v>2.5%x(VL+NC+M)</v>
      </c>
      <c r="E1694" s="91"/>
      <c r="F1694" s="92">
        <f>F1693*hsTTK</f>
        <v>35306.87015</v>
      </c>
      <c r="G1694" s="65"/>
    </row>
    <row r="1695" spans="1:7" customHeight="1" ht="14.1">
      <c r="A1695" s="87" t="s">
        <v>977</v>
      </c>
      <c r="B1695" s="88" t="s">
        <v>983</v>
      </c>
      <c r="C1695" s="89" t="s">
        <v>62</v>
      </c>
      <c r="D1695" s="90" t="s">
        <v>984</v>
      </c>
      <c r="E1695" s="91"/>
      <c r="F1695" s="92">
        <f>F1694+F1693</f>
        <v>1447581.67615</v>
      </c>
      <c r="G1695" s="65"/>
    </row>
    <row r="1696" spans="1:7" customHeight="1" ht="14.1">
      <c r="A1696" s="87" t="s">
        <v>977</v>
      </c>
      <c r="B1696" s="88" t="s">
        <v>985</v>
      </c>
      <c r="C1696" s="89" t="s">
        <v>77</v>
      </c>
      <c r="D1696" s="90" t="str">
        <f>hsCPC*100&amp;"%xT"</f>
        <v>6.5%xT</v>
      </c>
      <c r="E1696" s="91"/>
      <c r="F1696" s="92">
        <f>F1695*hsCPC</f>
        <v>94092.80894975</v>
      </c>
      <c r="G1696" s="65"/>
    </row>
    <row r="1697" spans="1:7" customHeight="1" ht="14.1">
      <c r="A1697" s="87" t="s">
        <v>977</v>
      </c>
      <c r="B1697" s="88" t="s">
        <v>986</v>
      </c>
      <c r="C1697" s="89" t="s">
        <v>79</v>
      </c>
      <c r="D1697" s="90" t="str">
        <f>hsTL*100&amp;"%x(T+C)"</f>
        <v>5.5%x(T+C)</v>
      </c>
      <c r="E1697" s="91"/>
      <c r="F1697" s="92">
        <f>hsTL*(F1696+F1695)</f>
        <v>84792.096680486</v>
      </c>
      <c r="G1697" s="65"/>
    </row>
    <row r="1698" spans="1:7" customHeight="1" ht="14.1">
      <c r="A1698" s="87" t="s">
        <v>977</v>
      </c>
      <c r="B1698" s="88" t="s">
        <v>987</v>
      </c>
      <c r="C1698" s="89" t="s">
        <v>81</v>
      </c>
      <c r="D1698" s="90" t="s">
        <v>82</v>
      </c>
      <c r="E1698" s="91"/>
      <c r="F1698" s="92">
        <f>(F1697+F1696+F1695)</f>
        <v>1626466.5817802</v>
      </c>
      <c r="G1698" s="65"/>
    </row>
    <row r="1699" spans="1:7" customHeight="1" ht="14.1">
      <c r="A1699" s="87" t="s">
        <v>977</v>
      </c>
      <c r="B1699" s="88" t="s">
        <v>988</v>
      </c>
      <c r="C1699" s="89" t="s">
        <v>84</v>
      </c>
      <c r="D1699" s="90" t="s">
        <v>85</v>
      </c>
      <c r="E1699" s="91"/>
      <c r="F1699" s="92">
        <f>F1698*10/100</f>
        <v>162646.65817802</v>
      </c>
      <c r="G1699" s="65"/>
    </row>
    <row r="1700" spans="1:7" customHeight="1" ht="14.1">
      <c r="A1700" s="87" t="s">
        <v>977</v>
      </c>
      <c r="B1700" s="88" t="s">
        <v>989</v>
      </c>
      <c r="C1700" s="89" t="s">
        <v>990</v>
      </c>
      <c r="D1700" s="90" t="str">
        <f>hsLT*100&amp;"%x(G+GTGT)"</f>
        <v>1%x(G+GTGT)</v>
      </c>
      <c r="E1700" s="91"/>
      <c r="F1700" s="92">
        <f>hsLT*(F1699+F1698)</f>
        <v>17891.132399583</v>
      </c>
      <c r="G1700" s="65"/>
    </row>
    <row r="1701" spans="1:7" customHeight="1" ht="14.1">
      <c r="A1701" s="87" t="s">
        <v>977</v>
      </c>
      <c r="B1701" s="88" t="s">
        <v>991</v>
      </c>
      <c r="C1701" s="89" t="s">
        <v>89</v>
      </c>
      <c r="D1701" s="90" t="s">
        <v>992</v>
      </c>
      <c r="E1701" s="91"/>
      <c r="F1701" s="92">
        <f>(F1700+F1699+F1698)</f>
        <v>1807004.3723578</v>
      </c>
      <c r="G1701" s="65"/>
    </row>
    <row r="1702" spans="1:7" customHeight="1" ht="14.1">
      <c r="A1702" s="211" t="s">
        <v>1395</v>
      </c>
      <c r="B1702" s="212"/>
      <c r="C1702" s="213"/>
      <c r="D1702" s="214"/>
      <c r="E1702" s="215"/>
      <c r="F1702" s="216"/>
      <c r="G1702" s="65"/>
    </row>
    <row r="1703" spans="1:7" customHeight="1" ht="14.1">
      <c r="A1703" s="207" t="s">
        <v>375</v>
      </c>
      <c r="B1703" s="208" t="s">
        <v>1396</v>
      </c>
      <c r="C1703" s="60"/>
      <c r="D1703" s="209"/>
      <c r="E1703" s="38"/>
      <c r="F1703" s="210"/>
      <c r="G1703" s="65"/>
    </row>
    <row r="1704" spans="1:7" customHeight="1" ht="14.1">
      <c r="A1704" s="207" t="s">
        <v>1326</v>
      </c>
      <c r="B1704" s="208" t="s">
        <v>1397</v>
      </c>
      <c r="C1704" s="60"/>
      <c r="D1704" s="209"/>
      <c r="E1704" s="38"/>
      <c r="F1704" s="210"/>
      <c r="G1704" s="65"/>
    </row>
    <row r="1705" spans="1:7" customHeight="1" ht="14.1">
      <c r="A1705" s="93" t="s">
        <v>977</v>
      </c>
      <c r="B1705" s="94" t="s">
        <v>1328</v>
      </c>
      <c r="C1705" s="95"/>
      <c r="D1705" s="96"/>
      <c r="E1705" s="97"/>
      <c r="F1705" s="98"/>
      <c r="G1705" s="65"/>
    </row>
    <row r="1706" spans="1:7" customHeight="1" ht="14.1">
      <c r="A1706" s="87" t="s">
        <v>977</v>
      </c>
      <c r="B1706" s="88" t="s">
        <v>979</v>
      </c>
      <c r="C1706" s="89"/>
      <c r="D1706" s="90"/>
      <c r="E1706" s="91"/>
      <c r="F1706" s="92">
        <f>SUM(F1707:F1707)</f>
        <v>119104.0625</v>
      </c>
      <c r="G1706" s="65"/>
    </row>
    <row r="1707" spans="1:7" customHeight="1" ht="14.1">
      <c r="A1707" s="87" t="s">
        <v>1330</v>
      </c>
      <c r="B1707" s="88" t="s">
        <v>825</v>
      </c>
      <c r="C1707" s="89" t="s">
        <v>175</v>
      </c>
      <c r="D1707" s="90">
        <v>0.2875</v>
      </c>
      <c r="E1707" s="91">
        <f>Table05!E23</f>
        <v>414275</v>
      </c>
      <c r="F1707" s="92">
        <f>D1707*E1707</f>
        <v>119104.0625</v>
      </c>
      <c r="G1707" s="65"/>
    </row>
    <row r="1708" spans="1:7" customHeight="1" ht="14.1">
      <c r="A1708" s="87" t="s">
        <v>977</v>
      </c>
      <c r="B1708" s="88" t="s">
        <v>981</v>
      </c>
      <c r="C1708" s="89"/>
      <c r="D1708" s="90"/>
      <c r="E1708" s="91"/>
      <c r="F1708" s="92">
        <f>SUM(F1707:F1706)/2</f>
        <v>119104.0625</v>
      </c>
      <c r="G1708" s="65"/>
    </row>
    <row r="1709" spans="1:7" customHeight="1" ht="14.1">
      <c r="A1709" s="87" t="s">
        <v>977</v>
      </c>
      <c r="B1709" s="88" t="s">
        <v>982</v>
      </c>
      <c r="C1709" s="89" t="s">
        <v>75</v>
      </c>
      <c r="D1709" s="90" t="str">
        <f>hsTTK*100&amp;"%x(VL+NC+M)"</f>
        <v>2.5%x(VL+NC+M)</v>
      </c>
      <c r="E1709" s="91"/>
      <c r="F1709" s="92">
        <f>F1708*hsTTK</f>
        <v>2977.6015625</v>
      </c>
      <c r="G1709" s="65"/>
    </row>
    <row r="1710" spans="1:7" customHeight="1" ht="14.1">
      <c r="A1710" s="87" t="s">
        <v>977</v>
      </c>
      <c r="B1710" s="88" t="s">
        <v>983</v>
      </c>
      <c r="C1710" s="89" t="s">
        <v>62</v>
      </c>
      <c r="D1710" s="90" t="s">
        <v>984</v>
      </c>
      <c r="E1710" s="91"/>
      <c r="F1710" s="92">
        <f>F1709+F1708</f>
        <v>122081.6640625</v>
      </c>
      <c r="G1710" s="65"/>
    </row>
    <row r="1711" spans="1:7" customHeight="1" ht="14.1">
      <c r="A1711" s="87" t="s">
        <v>977</v>
      </c>
      <c r="B1711" s="88" t="s">
        <v>985</v>
      </c>
      <c r="C1711" s="89" t="s">
        <v>77</v>
      </c>
      <c r="D1711" s="90" t="str">
        <f>hsCPC*100&amp;"%xT"</f>
        <v>6.5%xT</v>
      </c>
      <c r="E1711" s="91"/>
      <c r="F1711" s="92">
        <f>F1710*hsCPC</f>
        <v>7935.3081640625</v>
      </c>
      <c r="G1711" s="65"/>
    </row>
    <row r="1712" spans="1:7" customHeight="1" ht="14.1">
      <c r="A1712" s="87" t="s">
        <v>977</v>
      </c>
      <c r="B1712" s="88" t="s">
        <v>986</v>
      </c>
      <c r="C1712" s="89" t="s">
        <v>79</v>
      </c>
      <c r="D1712" s="90" t="str">
        <f>hsTL*100&amp;"%x(T+C)"</f>
        <v>5.5%x(T+C)</v>
      </c>
      <c r="E1712" s="91"/>
      <c r="F1712" s="92">
        <f>hsTL*(F1711+F1710)</f>
        <v>7150.9334724609</v>
      </c>
      <c r="G1712" s="65"/>
    </row>
    <row r="1713" spans="1:7" customHeight="1" ht="14.1">
      <c r="A1713" s="87" t="s">
        <v>977</v>
      </c>
      <c r="B1713" s="88" t="s">
        <v>987</v>
      </c>
      <c r="C1713" s="89" t="s">
        <v>81</v>
      </c>
      <c r="D1713" s="90" t="s">
        <v>82</v>
      </c>
      <c r="E1713" s="91"/>
      <c r="F1713" s="92">
        <f>(F1712+F1711+F1710)</f>
        <v>137167.90569902</v>
      </c>
      <c r="G1713" s="65"/>
    </row>
    <row r="1714" spans="1:7" customHeight="1" ht="14.1">
      <c r="A1714" s="87" t="s">
        <v>977</v>
      </c>
      <c r="B1714" s="88" t="s">
        <v>988</v>
      </c>
      <c r="C1714" s="89" t="s">
        <v>84</v>
      </c>
      <c r="D1714" s="90" t="s">
        <v>85</v>
      </c>
      <c r="E1714" s="91"/>
      <c r="F1714" s="92">
        <f>F1713*10/100</f>
        <v>13716.790569902</v>
      </c>
      <c r="G1714" s="65"/>
    </row>
    <row r="1715" spans="1:7" customHeight="1" ht="14.1">
      <c r="A1715" s="87" t="s">
        <v>977</v>
      </c>
      <c r="B1715" s="88" t="s">
        <v>989</v>
      </c>
      <c r="C1715" s="89" t="s">
        <v>990</v>
      </c>
      <c r="D1715" s="90" t="str">
        <f>hsLT*100&amp;"%x(G+GTGT)"</f>
        <v>1%x(G+GTGT)</v>
      </c>
      <c r="E1715" s="91"/>
      <c r="F1715" s="92">
        <f>hsLT*(F1714+F1713)</f>
        <v>1508.8469626893</v>
      </c>
      <c r="G1715" s="65"/>
    </row>
    <row r="1716" spans="1:7" customHeight="1" ht="14.1">
      <c r="A1716" s="87" t="s">
        <v>977</v>
      </c>
      <c r="B1716" s="88" t="s">
        <v>991</v>
      </c>
      <c r="C1716" s="89" t="s">
        <v>89</v>
      </c>
      <c r="D1716" s="90" t="s">
        <v>992</v>
      </c>
      <c r="E1716" s="91"/>
      <c r="F1716" s="92">
        <f>(F1715+F1714+F1713)</f>
        <v>152393.54323162</v>
      </c>
      <c r="G1716" s="65"/>
    </row>
    <row r="1717" spans="1:7" customHeight="1" ht="14.1">
      <c r="A1717" s="211" t="s">
        <v>1398</v>
      </c>
      <c r="B1717" s="212"/>
      <c r="C1717" s="213"/>
      <c r="D1717" s="214"/>
      <c r="E1717" s="215"/>
      <c r="F1717" s="216"/>
      <c r="G1717" s="65"/>
    </row>
    <row r="1718" spans="1:7" customHeight="1" ht="14.1">
      <c r="A1718" s="207" t="s">
        <v>378</v>
      </c>
      <c r="B1718" s="208" t="s">
        <v>1399</v>
      </c>
      <c r="C1718" s="60"/>
      <c r="D1718" s="209"/>
      <c r="E1718" s="38"/>
      <c r="F1718" s="210"/>
      <c r="G1718" s="65"/>
    </row>
    <row r="1719" spans="1:7" customHeight="1" ht="14.1">
      <c r="A1719" s="207" t="s">
        <v>1326</v>
      </c>
      <c r="B1719" s="208"/>
      <c r="C1719" s="60"/>
      <c r="D1719" s="209"/>
      <c r="E1719" s="38"/>
      <c r="F1719" s="210"/>
      <c r="G1719" s="65"/>
    </row>
    <row r="1720" spans="1:7" customHeight="1" ht="14.1">
      <c r="A1720" s="93" t="s">
        <v>977</v>
      </c>
      <c r="B1720" s="94" t="s">
        <v>1328</v>
      </c>
      <c r="C1720" s="95"/>
      <c r="D1720" s="96"/>
      <c r="E1720" s="97"/>
      <c r="F1720" s="98"/>
      <c r="G1720" s="65"/>
    </row>
    <row r="1721" spans="1:7" customHeight="1" ht="14.1">
      <c r="A1721" s="87" t="s">
        <v>977</v>
      </c>
      <c r="B1721" s="88" t="s">
        <v>1001</v>
      </c>
      <c r="C1721" s="89"/>
      <c r="D1721" s="90"/>
      <c r="E1721" s="91"/>
      <c r="F1721" s="92">
        <f>SUM(F1722:F1724)</f>
        <v>0</v>
      </c>
      <c r="G1721" s="65"/>
    </row>
    <row r="1722" spans="1:7" customHeight="1" ht="14.1">
      <c r="A1722" s="87" t="s">
        <v>1329</v>
      </c>
      <c r="B1722" s="88" t="s">
        <v>752</v>
      </c>
      <c r="C1722" s="89" t="s">
        <v>753</v>
      </c>
      <c r="D1722" s="90">
        <v>3.08</v>
      </c>
      <c r="E1722" s="91">
        <f>Table04!E141</f>
        <v>0</v>
      </c>
      <c r="F1722" s="92">
        <f>D1722*E1722</f>
        <v>0</v>
      </c>
      <c r="G1722" s="65"/>
    </row>
    <row r="1723" spans="1:7" customHeight="1" ht="14.1">
      <c r="A1723" s="87" t="s">
        <v>1400</v>
      </c>
      <c r="B1723" s="88" t="s">
        <v>632</v>
      </c>
      <c r="C1723" s="89" t="s">
        <v>596</v>
      </c>
      <c r="D1723" s="90">
        <v>1</v>
      </c>
      <c r="E1723" s="91">
        <f>Table04!E81</f>
        <v>0</v>
      </c>
      <c r="F1723" s="92">
        <f>D1723*E1723</f>
        <v>0</v>
      </c>
      <c r="G1723" s="65"/>
    </row>
    <row r="1724" spans="1:7" customHeight="1" ht="14.1">
      <c r="A1724" s="87" t="s">
        <v>1008</v>
      </c>
      <c r="B1724" s="88" t="s">
        <v>1009</v>
      </c>
      <c r="C1724" s="89" t="s">
        <v>1010</v>
      </c>
      <c r="D1724" s="90">
        <v>2</v>
      </c>
      <c r="E1724" s="91">
        <f>SUM(F1723:F1722)/100</f>
        <v>0</v>
      </c>
      <c r="F1724" s="92">
        <f>D1724*E1724</f>
        <v>0</v>
      </c>
      <c r="G1724" s="65"/>
    </row>
    <row r="1725" spans="1:7" customHeight="1" ht="14.1">
      <c r="A1725" s="87" t="s">
        <v>977</v>
      </c>
      <c r="B1725" s="88" t="s">
        <v>979</v>
      </c>
      <c r="C1725" s="89"/>
      <c r="D1725" s="90"/>
      <c r="E1725" s="91"/>
      <c r="F1725" s="92">
        <f>SUM(F1726:F1726)</f>
        <v>1204007.4325</v>
      </c>
      <c r="G1725" s="65"/>
    </row>
    <row r="1726" spans="1:7" customHeight="1" ht="14.1">
      <c r="A1726" s="87" t="s">
        <v>1330</v>
      </c>
      <c r="B1726" s="88" t="s">
        <v>825</v>
      </c>
      <c r="C1726" s="89" t="s">
        <v>175</v>
      </c>
      <c r="D1726" s="90">
        <v>2.9063</v>
      </c>
      <c r="E1726" s="91">
        <f>Table05!E23</f>
        <v>414275</v>
      </c>
      <c r="F1726" s="92">
        <f>D1726*E1726</f>
        <v>1204007.4325</v>
      </c>
      <c r="G1726" s="65"/>
    </row>
    <row r="1727" spans="1:7" customHeight="1" ht="14.1">
      <c r="A1727" s="87" t="s">
        <v>977</v>
      </c>
      <c r="B1727" s="88" t="s">
        <v>1012</v>
      </c>
      <c r="C1727" s="89"/>
      <c r="D1727" s="90"/>
      <c r="E1727" s="91"/>
      <c r="F1727" s="92">
        <f>SUM(F1728:F1730)</f>
        <v>9805.1625</v>
      </c>
      <c r="G1727" s="65"/>
    </row>
    <row r="1728" spans="1:7" customHeight="1" ht="14.1">
      <c r="A1728" s="87" t="s">
        <v>1307</v>
      </c>
      <c r="B1728" s="88" t="s">
        <v>829</v>
      </c>
      <c r="C1728" s="89" t="s">
        <v>830</v>
      </c>
      <c r="D1728" s="90">
        <v>0.375</v>
      </c>
      <c r="E1728" s="91">
        <f>Table06!E7</f>
        <v>0</v>
      </c>
      <c r="F1728" s="92">
        <f>D1728*E1728</f>
        <v>0</v>
      </c>
      <c r="G1728" s="65"/>
    </row>
    <row r="1729" spans="1:7" customHeight="1" ht="14.1">
      <c r="A1729" s="87" t="s">
        <v>1308</v>
      </c>
      <c r="B1729" s="88" t="s">
        <v>954</v>
      </c>
      <c r="C1729" s="89" t="s">
        <v>830</v>
      </c>
      <c r="D1729" s="90">
        <v>0.375</v>
      </c>
      <c r="E1729" s="91">
        <f>Table06!E69</f>
        <v>24902</v>
      </c>
      <c r="F1729" s="92">
        <f>D1729*E1729</f>
        <v>9338.25</v>
      </c>
      <c r="G1729" s="65"/>
    </row>
    <row r="1730" spans="1:7" customHeight="1" ht="14.1">
      <c r="A1730" s="87" t="s">
        <v>1081</v>
      </c>
      <c r="B1730" s="88" t="s">
        <v>1082</v>
      </c>
      <c r="C1730" s="89" t="s">
        <v>1010</v>
      </c>
      <c r="D1730" s="90">
        <v>5</v>
      </c>
      <c r="E1730" s="91">
        <f>SUM(F1729:F1728)/100</f>
        <v>93.3825</v>
      </c>
      <c r="F1730" s="92">
        <f>D1730*E1730</f>
        <v>466.9125</v>
      </c>
      <c r="G1730" s="65"/>
    </row>
    <row r="1731" spans="1:7" customHeight="1" ht="14.1">
      <c r="A1731" s="87" t="s">
        <v>977</v>
      </c>
      <c r="B1731" s="88" t="s">
        <v>981</v>
      </c>
      <c r="C1731" s="89"/>
      <c r="D1731" s="90"/>
      <c r="E1731" s="91"/>
      <c r="F1731" s="92">
        <f>SUM(F1730:F1721)/2</f>
        <v>1213812.595</v>
      </c>
      <c r="G1731" s="65"/>
    </row>
    <row r="1732" spans="1:7" customHeight="1" ht="14.1">
      <c r="A1732" s="87" t="s">
        <v>977</v>
      </c>
      <c r="B1732" s="88" t="s">
        <v>982</v>
      </c>
      <c r="C1732" s="89" t="s">
        <v>75</v>
      </c>
      <c r="D1732" s="90" t="str">
        <f>hsTTK*100&amp;"%x(VL+NC+M)"</f>
        <v>2.5%x(VL+NC+M)</v>
      </c>
      <c r="E1732" s="91"/>
      <c r="F1732" s="92">
        <f>F1731*hsTTK</f>
        <v>30345.314875</v>
      </c>
      <c r="G1732" s="65"/>
    </row>
    <row r="1733" spans="1:7" customHeight="1" ht="14.1">
      <c r="A1733" s="87" t="s">
        <v>977</v>
      </c>
      <c r="B1733" s="88" t="s">
        <v>983</v>
      </c>
      <c r="C1733" s="89" t="s">
        <v>62</v>
      </c>
      <c r="D1733" s="90" t="s">
        <v>984</v>
      </c>
      <c r="E1733" s="91"/>
      <c r="F1733" s="92">
        <f>F1732+F1731</f>
        <v>1244157.909875</v>
      </c>
      <c r="G1733" s="65"/>
    </row>
    <row r="1734" spans="1:7" customHeight="1" ht="14.1">
      <c r="A1734" s="87" t="s">
        <v>977</v>
      </c>
      <c r="B1734" s="88" t="s">
        <v>985</v>
      </c>
      <c r="C1734" s="89" t="s">
        <v>77</v>
      </c>
      <c r="D1734" s="90" t="str">
        <f>hsCPC*100&amp;"%xT"</f>
        <v>6.5%xT</v>
      </c>
      <c r="E1734" s="91"/>
      <c r="F1734" s="92">
        <f>F1733*hsCPC</f>
        <v>80870.264141875</v>
      </c>
      <c r="G1734" s="65"/>
    </row>
    <row r="1735" spans="1:7" customHeight="1" ht="14.1">
      <c r="A1735" s="87" t="s">
        <v>977</v>
      </c>
      <c r="B1735" s="88" t="s">
        <v>986</v>
      </c>
      <c r="C1735" s="89" t="s">
        <v>79</v>
      </c>
      <c r="D1735" s="90" t="str">
        <f>hsTL*100&amp;"%x(T+C)"</f>
        <v>5.5%x(T+C)</v>
      </c>
      <c r="E1735" s="91"/>
      <c r="F1735" s="92">
        <f>hsTL*(F1734+F1733)</f>
        <v>72876.549570928</v>
      </c>
      <c r="G1735" s="65"/>
    </row>
    <row r="1736" spans="1:7" customHeight="1" ht="14.1">
      <c r="A1736" s="87" t="s">
        <v>977</v>
      </c>
      <c r="B1736" s="88" t="s">
        <v>987</v>
      </c>
      <c r="C1736" s="89" t="s">
        <v>81</v>
      </c>
      <c r="D1736" s="90" t="s">
        <v>82</v>
      </c>
      <c r="E1736" s="91"/>
      <c r="F1736" s="92">
        <f>(F1735+F1734+F1733)</f>
        <v>1397904.7235878</v>
      </c>
      <c r="G1736" s="65"/>
    </row>
    <row r="1737" spans="1:7" customHeight="1" ht="14.1">
      <c r="A1737" s="87" t="s">
        <v>977</v>
      </c>
      <c r="B1737" s="88" t="s">
        <v>988</v>
      </c>
      <c r="C1737" s="89" t="s">
        <v>84</v>
      </c>
      <c r="D1737" s="90" t="s">
        <v>85</v>
      </c>
      <c r="E1737" s="91"/>
      <c r="F1737" s="92">
        <f>F1736*10/100</f>
        <v>139790.47235878</v>
      </c>
      <c r="G1737" s="65"/>
    </row>
    <row r="1738" spans="1:7" customHeight="1" ht="14.1">
      <c r="A1738" s="87" t="s">
        <v>977</v>
      </c>
      <c r="B1738" s="88" t="s">
        <v>989</v>
      </c>
      <c r="C1738" s="89" t="s">
        <v>990</v>
      </c>
      <c r="D1738" s="90" t="str">
        <f>hsLT*100&amp;"%x(G+GTGT)"</f>
        <v>1%x(G+GTGT)</v>
      </c>
      <c r="E1738" s="91"/>
      <c r="F1738" s="92">
        <f>hsLT*(F1737+F1736)</f>
        <v>15376.951959466</v>
      </c>
      <c r="G1738" s="65"/>
    </row>
    <row r="1739" spans="1:7" customHeight="1" ht="14.1">
      <c r="A1739" s="87" t="s">
        <v>977</v>
      </c>
      <c r="B1739" s="88" t="s">
        <v>991</v>
      </c>
      <c r="C1739" s="89" t="s">
        <v>89</v>
      </c>
      <c r="D1739" s="90" t="s">
        <v>992</v>
      </c>
      <c r="E1739" s="91"/>
      <c r="F1739" s="92">
        <f>(F1738+F1737+F1736)</f>
        <v>1553072.147906</v>
      </c>
      <c r="G1739" s="65"/>
    </row>
    <row r="1740" spans="1:7" customHeight="1" ht="14.1">
      <c r="A1740" s="211" t="s">
        <v>1401</v>
      </c>
      <c r="B1740" s="212"/>
      <c r="C1740" s="213"/>
      <c r="D1740" s="214"/>
      <c r="E1740" s="215"/>
      <c r="F1740" s="216"/>
      <c r="G1740" s="65"/>
    </row>
    <row r="1741" spans="1:7" customHeight="1" ht="14.1">
      <c r="A1741" s="207" t="s">
        <v>381</v>
      </c>
      <c r="B1741" s="208" t="s">
        <v>1402</v>
      </c>
      <c r="C1741" s="60"/>
      <c r="D1741" s="209"/>
      <c r="E1741" s="38"/>
      <c r="F1741" s="210"/>
      <c r="G1741" s="65"/>
    </row>
    <row r="1742" spans="1:7" customHeight="1" ht="14.1">
      <c r="A1742" s="207" t="s">
        <v>1326</v>
      </c>
      <c r="B1742" s="208"/>
      <c r="C1742" s="60"/>
      <c r="D1742" s="209"/>
      <c r="E1742" s="38"/>
      <c r="F1742" s="210"/>
      <c r="G1742" s="65"/>
    </row>
    <row r="1743" spans="1:7" customHeight="1" ht="14.1">
      <c r="A1743" s="93" t="s">
        <v>977</v>
      </c>
      <c r="B1743" s="94" t="s">
        <v>1328</v>
      </c>
      <c r="C1743" s="95"/>
      <c r="D1743" s="96"/>
      <c r="E1743" s="97"/>
      <c r="F1743" s="98"/>
      <c r="G1743" s="65"/>
    </row>
    <row r="1744" spans="1:7" customHeight="1" ht="14.1">
      <c r="A1744" s="87" t="s">
        <v>977</v>
      </c>
      <c r="B1744" s="88" t="s">
        <v>1001</v>
      </c>
      <c r="C1744" s="89"/>
      <c r="D1744" s="90"/>
      <c r="E1744" s="91"/>
      <c r="F1744" s="92">
        <f>SUM(F1745:F1751)</f>
        <v>45900</v>
      </c>
      <c r="G1744" s="65"/>
    </row>
    <row r="1745" spans="1:7" customHeight="1" ht="14.1">
      <c r="A1745" s="87" t="s">
        <v>1403</v>
      </c>
      <c r="B1745" s="88" t="s">
        <v>765</v>
      </c>
      <c r="C1745" s="89" t="s">
        <v>186</v>
      </c>
      <c r="D1745" s="90">
        <v>0.25</v>
      </c>
      <c r="E1745" s="91">
        <f>Table04!E147</f>
        <v>0</v>
      </c>
      <c r="F1745" s="92">
        <f>D1745*E1745</f>
        <v>0</v>
      </c>
      <c r="G1745" s="65"/>
    </row>
    <row r="1746" spans="1:7" customHeight="1" ht="14.1">
      <c r="A1746" s="87" t="s">
        <v>1404</v>
      </c>
      <c r="B1746" s="88" t="s">
        <v>675</v>
      </c>
      <c r="C1746" s="89" t="s">
        <v>583</v>
      </c>
      <c r="D1746" s="90">
        <v>1</v>
      </c>
      <c r="E1746" s="91">
        <f>Table04!E102</f>
        <v>0</v>
      </c>
      <c r="F1746" s="92">
        <f>D1746*E1746</f>
        <v>0</v>
      </c>
      <c r="G1746" s="65"/>
    </row>
    <row r="1747" spans="1:7" customHeight="1" ht="14.1">
      <c r="A1747" s="87" t="s">
        <v>1364</v>
      </c>
      <c r="B1747" s="88" t="s">
        <v>661</v>
      </c>
      <c r="C1747" s="89" t="s">
        <v>583</v>
      </c>
      <c r="D1747" s="90">
        <v>15</v>
      </c>
      <c r="E1747" s="91">
        <f>Table04!E95</f>
        <v>3000</v>
      </c>
      <c r="F1747" s="92">
        <f>D1747*E1747</f>
        <v>45000</v>
      </c>
      <c r="G1747" s="65"/>
    </row>
    <row r="1748" spans="1:7" customHeight="1" ht="14.1">
      <c r="A1748" s="87" t="s">
        <v>1405</v>
      </c>
      <c r="B1748" s="88" t="s">
        <v>653</v>
      </c>
      <c r="C1748" s="89" t="s">
        <v>479</v>
      </c>
      <c r="D1748" s="90">
        <v>1</v>
      </c>
      <c r="E1748" s="91">
        <f>Table04!E91</f>
        <v>0</v>
      </c>
      <c r="F1748" s="92">
        <f>D1748*E1748</f>
        <v>0</v>
      </c>
      <c r="G1748" s="65"/>
    </row>
    <row r="1749" spans="1:7" customHeight="1" ht="14.1">
      <c r="A1749" s="87" t="s">
        <v>1406</v>
      </c>
      <c r="B1749" s="88" t="s">
        <v>651</v>
      </c>
      <c r="C1749" s="89" t="s">
        <v>479</v>
      </c>
      <c r="D1749" s="90">
        <v>3</v>
      </c>
      <c r="E1749" s="91">
        <f>Table04!E90</f>
        <v>0</v>
      </c>
      <c r="F1749" s="92">
        <f>D1749*E1749</f>
        <v>0</v>
      </c>
      <c r="G1749" s="65"/>
    </row>
    <row r="1750" spans="1:7" customHeight="1" ht="14.1">
      <c r="A1750" s="87" t="s">
        <v>1329</v>
      </c>
      <c r="B1750" s="88" t="s">
        <v>752</v>
      </c>
      <c r="C1750" s="89" t="s">
        <v>753</v>
      </c>
      <c r="D1750" s="90">
        <v>0.4</v>
      </c>
      <c r="E1750" s="91">
        <f>Table04!E141</f>
        <v>0</v>
      </c>
      <c r="F1750" s="92">
        <f>D1750*E1750</f>
        <v>0</v>
      </c>
      <c r="G1750" s="65"/>
    </row>
    <row r="1751" spans="1:7" customHeight="1" ht="14.1">
      <c r="A1751" s="87" t="s">
        <v>1008</v>
      </c>
      <c r="B1751" s="88" t="s">
        <v>1009</v>
      </c>
      <c r="C1751" s="89" t="s">
        <v>1010</v>
      </c>
      <c r="D1751" s="90">
        <v>2</v>
      </c>
      <c r="E1751" s="91">
        <f>SUM(F1750:F1745)/100</f>
        <v>450</v>
      </c>
      <c r="F1751" s="92">
        <f>D1751*E1751</f>
        <v>900</v>
      </c>
      <c r="G1751" s="65"/>
    </row>
    <row r="1752" spans="1:7" customHeight="1" ht="14.1">
      <c r="A1752" s="87" t="s">
        <v>977</v>
      </c>
      <c r="B1752" s="88" t="s">
        <v>979</v>
      </c>
      <c r="C1752" s="89"/>
      <c r="D1752" s="90"/>
      <c r="E1752" s="91"/>
      <c r="F1752" s="92">
        <f>SUM(F1753:F1753)</f>
        <v>1294609.375</v>
      </c>
      <c r="G1752" s="65"/>
    </row>
    <row r="1753" spans="1:7" customHeight="1" ht="14.1">
      <c r="A1753" s="87" t="s">
        <v>1330</v>
      </c>
      <c r="B1753" s="88" t="s">
        <v>825</v>
      </c>
      <c r="C1753" s="89" t="s">
        <v>175</v>
      </c>
      <c r="D1753" s="90">
        <v>3.125</v>
      </c>
      <c r="E1753" s="91">
        <f>Table05!E23</f>
        <v>414275</v>
      </c>
      <c r="F1753" s="92">
        <f>D1753*E1753</f>
        <v>1294609.375</v>
      </c>
      <c r="G1753" s="65"/>
    </row>
    <row r="1754" spans="1:7" customHeight="1" ht="14.1">
      <c r="A1754" s="87" t="s">
        <v>977</v>
      </c>
      <c r="B1754" s="88" t="s">
        <v>1012</v>
      </c>
      <c r="C1754" s="89"/>
      <c r="D1754" s="90"/>
      <c r="E1754" s="91"/>
      <c r="F1754" s="92">
        <f>SUM(F1755:F1757)</f>
        <v>515956.4475</v>
      </c>
      <c r="G1754" s="65"/>
    </row>
    <row r="1755" spans="1:7" customHeight="1" ht="14.1">
      <c r="A1755" s="87" t="s">
        <v>1407</v>
      </c>
      <c r="B1755" s="88" t="s">
        <v>930</v>
      </c>
      <c r="C1755" s="89" t="s">
        <v>830</v>
      </c>
      <c r="D1755" s="90">
        <v>3.125</v>
      </c>
      <c r="E1755" s="91">
        <f>Table06!E57</f>
        <v>163182</v>
      </c>
      <c r="F1755" s="92">
        <f>D1755*E1755</f>
        <v>509943.75</v>
      </c>
      <c r="G1755" s="65"/>
    </row>
    <row r="1756" spans="1:7" customHeight="1" ht="14.1">
      <c r="A1756" s="87" t="s">
        <v>1408</v>
      </c>
      <c r="B1756" s="88" t="s">
        <v>920</v>
      </c>
      <c r="C1756" s="89" t="s">
        <v>830</v>
      </c>
      <c r="D1756" s="90">
        <v>0.25</v>
      </c>
      <c r="E1756" s="91">
        <f>Table06!E52</f>
        <v>13783</v>
      </c>
      <c r="F1756" s="92">
        <f>D1756*E1756</f>
        <v>3445.75</v>
      </c>
      <c r="G1756" s="65"/>
    </row>
    <row r="1757" spans="1:7" customHeight="1" ht="14.1">
      <c r="A1757" s="87" t="s">
        <v>1081</v>
      </c>
      <c r="B1757" s="88" t="s">
        <v>1082</v>
      </c>
      <c r="C1757" s="89" t="s">
        <v>1010</v>
      </c>
      <c r="D1757" s="90">
        <v>0.5</v>
      </c>
      <c r="E1757" s="91">
        <f>SUM(F1756:F1755)/100</f>
        <v>5133.895</v>
      </c>
      <c r="F1757" s="92">
        <f>D1757*E1757</f>
        <v>2566.9475</v>
      </c>
      <c r="G1757" s="65"/>
    </row>
    <row r="1758" spans="1:7" customHeight="1" ht="14.1">
      <c r="A1758" s="87" t="s">
        <v>977</v>
      </c>
      <c r="B1758" s="88" t="s">
        <v>981</v>
      </c>
      <c r="C1758" s="89"/>
      <c r="D1758" s="90"/>
      <c r="E1758" s="91"/>
      <c r="F1758" s="92">
        <f>SUM(F1757:F1744)/2</f>
        <v>1856465.8225</v>
      </c>
      <c r="G1758" s="65"/>
    </row>
    <row r="1759" spans="1:7" customHeight="1" ht="14.1">
      <c r="A1759" s="87" t="s">
        <v>977</v>
      </c>
      <c r="B1759" s="88" t="s">
        <v>982</v>
      </c>
      <c r="C1759" s="89" t="s">
        <v>75</v>
      </c>
      <c r="D1759" s="90" t="str">
        <f>hsTTK*100&amp;"%x(VL+NC+M)"</f>
        <v>2.5%x(VL+NC+M)</v>
      </c>
      <c r="E1759" s="91"/>
      <c r="F1759" s="92">
        <f>F1758*hsTTK</f>
        <v>46411.6455625</v>
      </c>
      <c r="G1759" s="65"/>
    </row>
    <row r="1760" spans="1:7" customHeight="1" ht="14.1">
      <c r="A1760" s="87" t="s">
        <v>977</v>
      </c>
      <c r="B1760" s="88" t="s">
        <v>983</v>
      </c>
      <c r="C1760" s="89" t="s">
        <v>62</v>
      </c>
      <c r="D1760" s="90" t="s">
        <v>984</v>
      </c>
      <c r="E1760" s="91"/>
      <c r="F1760" s="92">
        <f>F1759+F1758</f>
        <v>1902877.4680625</v>
      </c>
      <c r="G1760" s="65"/>
    </row>
    <row r="1761" spans="1:7" customHeight="1" ht="14.1">
      <c r="A1761" s="87" t="s">
        <v>977</v>
      </c>
      <c r="B1761" s="88" t="s">
        <v>985</v>
      </c>
      <c r="C1761" s="89" t="s">
        <v>77</v>
      </c>
      <c r="D1761" s="90" t="str">
        <f>hsCPC*100&amp;"%xT"</f>
        <v>6.5%xT</v>
      </c>
      <c r="E1761" s="91"/>
      <c r="F1761" s="92">
        <f>F1760*hsCPC</f>
        <v>123687.03542406</v>
      </c>
      <c r="G1761" s="65"/>
    </row>
    <row r="1762" spans="1:7" customHeight="1" ht="14.1">
      <c r="A1762" s="87" t="s">
        <v>977</v>
      </c>
      <c r="B1762" s="88" t="s">
        <v>986</v>
      </c>
      <c r="C1762" s="89" t="s">
        <v>79</v>
      </c>
      <c r="D1762" s="90" t="str">
        <f>hsTL*100&amp;"%x(T+C)"</f>
        <v>5.5%x(T+C)</v>
      </c>
      <c r="E1762" s="91"/>
      <c r="F1762" s="92">
        <f>hsTL*(F1761+F1760)</f>
        <v>111461.04769176</v>
      </c>
      <c r="G1762" s="65"/>
    </row>
    <row r="1763" spans="1:7" customHeight="1" ht="14.1">
      <c r="A1763" s="87" t="s">
        <v>977</v>
      </c>
      <c r="B1763" s="88" t="s">
        <v>987</v>
      </c>
      <c r="C1763" s="89" t="s">
        <v>81</v>
      </c>
      <c r="D1763" s="90" t="s">
        <v>82</v>
      </c>
      <c r="E1763" s="91"/>
      <c r="F1763" s="92">
        <f>(F1762+F1761+F1760)</f>
        <v>2138025.5511783</v>
      </c>
      <c r="G1763" s="65"/>
    </row>
    <row r="1764" spans="1:7" customHeight="1" ht="14.1">
      <c r="A1764" s="87" t="s">
        <v>977</v>
      </c>
      <c r="B1764" s="88" t="s">
        <v>988</v>
      </c>
      <c r="C1764" s="89" t="s">
        <v>84</v>
      </c>
      <c r="D1764" s="90" t="s">
        <v>85</v>
      </c>
      <c r="E1764" s="91"/>
      <c r="F1764" s="92">
        <f>F1763*10/100</f>
        <v>213802.55511783</v>
      </c>
      <c r="G1764" s="65"/>
    </row>
    <row r="1765" spans="1:7" customHeight="1" ht="14.1">
      <c r="A1765" s="87" t="s">
        <v>977</v>
      </c>
      <c r="B1765" s="88" t="s">
        <v>989</v>
      </c>
      <c r="C1765" s="89" t="s">
        <v>990</v>
      </c>
      <c r="D1765" s="90" t="str">
        <f>hsLT*100&amp;"%x(G+GTGT)"</f>
        <v>1%x(G+GTGT)</v>
      </c>
      <c r="E1765" s="91"/>
      <c r="F1765" s="92">
        <f>hsLT*(F1764+F1763)</f>
        <v>23518.281062962</v>
      </c>
      <c r="G1765" s="65"/>
    </row>
    <row r="1766" spans="1:7" customHeight="1" ht="14.1">
      <c r="A1766" s="87" t="s">
        <v>977</v>
      </c>
      <c r="B1766" s="88" t="s">
        <v>991</v>
      </c>
      <c r="C1766" s="89" t="s">
        <v>89</v>
      </c>
      <c r="D1766" s="90" t="s">
        <v>992</v>
      </c>
      <c r="E1766" s="91"/>
      <c r="F1766" s="92">
        <f>(F1765+F1764+F1763)</f>
        <v>2375346.3873591</v>
      </c>
      <c r="G1766" s="65"/>
    </row>
    <row r="1767" spans="1:7" customHeight="1" ht="14.1">
      <c r="A1767" s="211" t="s">
        <v>1409</v>
      </c>
      <c r="B1767" s="212"/>
      <c r="C1767" s="213"/>
      <c r="D1767" s="214"/>
      <c r="E1767" s="215"/>
      <c r="F1767" s="216"/>
      <c r="G1767" s="65"/>
    </row>
    <row r="1768" spans="1:7" customHeight="1" ht="14.1">
      <c r="A1768" s="207" t="s">
        <v>384</v>
      </c>
      <c r="B1768" s="208" t="s">
        <v>1410</v>
      </c>
      <c r="C1768" s="60"/>
      <c r="D1768" s="209"/>
      <c r="E1768" s="38"/>
      <c r="F1768" s="210"/>
      <c r="G1768" s="65"/>
    </row>
    <row r="1769" spans="1:7" customHeight="1" ht="14.1">
      <c r="A1769" s="207" t="s">
        <v>1326</v>
      </c>
      <c r="B1769" s="208"/>
      <c r="C1769" s="60"/>
      <c r="D1769" s="209"/>
      <c r="E1769" s="38"/>
      <c r="F1769" s="210"/>
      <c r="G1769" s="65"/>
    </row>
    <row r="1770" spans="1:7" customHeight="1" ht="14.1">
      <c r="A1770" s="93" t="s">
        <v>977</v>
      </c>
      <c r="B1770" s="94" t="s">
        <v>1328</v>
      </c>
      <c r="C1770" s="95"/>
      <c r="D1770" s="96"/>
      <c r="E1770" s="97"/>
      <c r="F1770" s="98"/>
      <c r="G1770" s="65"/>
    </row>
    <row r="1771" spans="1:7" customHeight="1" ht="14.1">
      <c r="A1771" s="87" t="s">
        <v>977</v>
      </c>
      <c r="B1771" s="88" t="s">
        <v>1001</v>
      </c>
      <c r="C1771" s="89"/>
      <c r="D1771" s="90"/>
      <c r="E1771" s="91"/>
      <c r="F1771" s="92">
        <f>SUM(F1772:F1772)</f>
        <v>0</v>
      </c>
      <c r="G1771" s="65"/>
    </row>
    <row r="1772" spans="1:7" customHeight="1" ht="14.1">
      <c r="A1772" s="87" t="s">
        <v>1329</v>
      </c>
      <c r="B1772" s="88" t="s">
        <v>752</v>
      </c>
      <c r="C1772" s="89" t="s">
        <v>753</v>
      </c>
      <c r="D1772" s="90">
        <v>1.68</v>
      </c>
      <c r="E1772" s="91">
        <f>Table04!E141</f>
        <v>0</v>
      </c>
      <c r="F1772" s="92">
        <f>D1772*E1772</f>
        <v>0</v>
      </c>
      <c r="G1772" s="65"/>
    </row>
    <row r="1773" spans="1:7" customHeight="1" ht="14.1">
      <c r="A1773" s="87" t="s">
        <v>977</v>
      </c>
      <c r="B1773" s="88" t="s">
        <v>979</v>
      </c>
      <c r="C1773" s="89"/>
      <c r="D1773" s="90"/>
      <c r="E1773" s="91"/>
      <c r="F1773" s="92">
        <f>SUM(F1774:F1774)</f>
        <v>1294609.375</v>
      </c>
      <c r="G1773" s="65"/>
    </row>
    <row r="1774" spans="1:7" customHeight="1" ht="14.1">
      <c r="A1774" s="87" t="s">
        <v>1330</v>
      </c>
      <c r="B1774" s="88" t="s">
        <v>825</v>
      </c>
      <c r="C1774" s="89" t="s">
        <v>175</v>
      </c>
      <c r="D1774" s="90">
        <v>3.125</v>
      </c>
      <c r="E1774" s="91">
        <f>Table05!E23</f>
        <v>414275</v>
      </c>
      <c r="F1774" s="92">
        <f>D1774*E1774</f>
        <v>1294609.375</v>
      </c>
      <c r="G1774" s="65"/>
    </row>
    <row r="1775" spans="1:7" customHeight="1" ht="14.1">
      <c r="A1775" s="87" t="s">
        <v>977</v>
      </c>
      <c r="B1775" s="88" t="s">
        <v>1012</v>
      </c>
      <c r="C1775" s="89"/>
      <c r="D1775" s="90"/>
      <c r="E1775" s="91"/>
      <c r="F1775" s="92">
        <f>SUM(F1776:F1778)</f>
        <v>8187637.5</v>
      </c>
      <c r="G1775" s="65"/>
    </row>
    <row r="1776" spans="1:7" customHeight="1" ht="14.1">
      <c r="A1776" s="87" t="s">
        <v>1411</v>
      </c>
      <c r="B1776" s="88" t="s">
        <v>854</v>
      </c>
      <c r="C1776" s="89" t="s">
        <v>830</v>
      </c>
      <c r="D1776" s="90">
        <v>3</v>
      </c>
      <c r="E1776" s="91">
        <f>Table06!E19</f>
        <v>2599250</v>
      </c>
      <c r="F1776" s="92">
        <f>D1776*E1776</f>
        <v>7797750</v>
      </c>
      <c r="G1776" s="65"/>
    </row>
    <row r="1777" spans="1:7" customHeight="1" ht="14.1">
      <c r="A1777" s="87" t="s">
        <v>1412</v>
      </c>
      <c r="B1777" s="88" t="s">
        <v>882</v>
      </c>
      <c r="C1777" s="89" t="s">
        <v>830</v>
      </c>
      <c r="D1777" s="90">
        <v>0.7</v>
      </c>
      <c r="E1777" s="91">
        <f>Table06!E33</f>
        <v>0</v>
      </c>
      <c r="F1777" s="92">
        <f>D1777*E1777</f>
        <v>0</v>
      </c>
      <c r="G1777" s="65"/>
    </row>
    <row r="1778" spans="1:7" customHeight="1" ht="14.1">
      <c r="A1778" s="87" t="s">
        <v>1081</v>
      </c>
      <c r="B1778" s="88" t="s">
        <v>1082</v>
      </c>
      <c r="C1778" s="89" t="s">
        <v>1010</v>
      </c>
      <c r="D1778" s="90">
        <v>5</v>
      </c>
      <c r="E1778" s="91">
        <f>SUM(F1777:F1776)/100</f>
        <v>77977.5</v>
      </c>
      <c r="F1778" s="92">
        <f>D1778*E1778</f>
        <v>389887.5</v>
      </c>
      <c r="G1778" s="65"/>
    </row>
    <row r="1779" spans="1:7" customHeight="1" ht="14.1">
      <c r="A1779" s="87" t="s">
        <v>977</v>
      </c>
      <c r="B1779" s="88" t="s">
        <v>981</v>
      </c>
      <c r="C1779" s="89"/>
      <c r="D1779" s="90"/>
      <c r="E1779" s="91"/>
      <c r="F1779" s="92">
        <f>SUM(F1778:F1771)/2</f>
        <v>9482246.875</v>
      </c>
      <c r="G1779" s="65"/>
    </row>
    <row r="1780" spans="1:7" customHeight="1" ht="14.1">
      <c r="A1780" s="87" t="s">
        <v>977</v>
      </c>
      <c r="B1780" s="88" t="s">
        <v>982</v>
      </c>
      <c r="C1780" s="89" t="s">
        <v>75</v>
      </c>
      <c r="D1780" s="90" t="str">
        <f>hsTTK*100&amp;"%x(VL+NC+M)"</f>
        <v>2.5%x(VL+NC+M)</v>
      </c>
      <c r="E1780" s="91"/>
      <c r="F1780" s="92">
        <f>F1779*hsTTK</f>
        <v>237056.171875</v>
      </c>
      <c r="G1780" s="65"/>
    </row>
    <row r="1781" spans="1:7" customHeight="1" ht="14.1">
      <c r="A1781" s="87" t="s">
        <v>977</v>
      </c>
      <c r="B1781" s="88" t="s">
        <v>983</v>
      </c>
      <c r="C1781" s="89" t="s">
        <v>62</v>
      </c>
      <c r="D1781" s="90" t="s">
        <v>984</v>
      </c>
      <c r="E1781" s="91"/>
      <c r="F1781" s="92">
        <f>F1780+F1779</f>
        <v>9719303.046875</v>
      </c>
      <c r="G1781" s="65"/>
    </row>
    <row r="1782" spans="1:7" customHeight="1" ht="14.1">
      <c r="A1782" s="87" t="s">
        <v>977</v>
      </c>
      <c r="B1782" s="88" t="s">
        <v>985</v>
      </c>
      <c r="C1782" s="89" t="s">
        <v>77</v>
      </c>
      <c r="D1782" s="90" t="str">
        <f>hsCPC*100&amp;"%xT"</f>
        <v>6.5%xT</v>
      </c>
      <c r="E1782" s="91"/>
      <c r="F1782" s="92">
        <f>F1781*hsCPC</f>
        <v>631754.69804688</v>
      </c>
      <c r="G1782" s="65"/>
    </row>
    <row r="1783" spans="1:7" customHeight="1" ht="14.1">
      <c r="A1783" s="87" t="s">
        <v>977</v>
      </c>
      <c r="B1783" s="88" t="s">
        <v>986</v>
      </c>
      <c r="C1783" s="89" t="s">
        <v>79</v>
      </c>
      <c r="D1783" s="90" t="str">
        <f>hsTL*100&amp;"%x(T+C)"</f>
        <v>5.5%x(T+C)</v>
      </c>
      <c r="E1783" s="91"/>
      <c r="F1783" s="92">
        <f>hsTL*(F1782+F1781)</f>
        <v>569308.1759707</v>
      </c>
      <c r="G1783" s="65"/>
    </row>
    <row r="1784" spans="1:7" customHeight="1" ht="14.1">
      <c r="A1784" s="87" t="s">
        <v>977</v>
      </c>
      <c r="B1784" s="88" t="s">
        <v>987</v>
      </c>
      <c r="C1784" s="89" t="s">
        <v>81</v>
      </c>
      <c r="D1784" s="90" t="s">
        <v>82</v>
      </c>
      <c r="E1784" s="91"/>
      <c r="F1784" s="92">
        <f>(F1783+F1782+F1781)</f>
        <v>10920365.920893</v>
      </c>
      <c r="G1784" s="65"/>
    </row>
    <row r="1785" spans="1:7" customHeight="1" ht="14.1">
      <c r="A1785" s="87" t="s">
        <v>977</v>
      </c>
      <c r="B1785" s="88" t="s">
        <v>988</v>
      </c>
      <c r="C1785" s="89" t="s">
        <v>84</v>
      </c>
      <c r="D1785" s="90" t="s">
        <v>85</v>
      </c>
      <c r="E1785" s="91"/>
      <c r="F1785" s="92">
        <f>F1784*10/100</f>
        <v>1092036.5920893</v>
      </c>
      <c r="G1785" s="65"/>
    </row>
    <row r="1786" spans="1:7" customHeight="1" ht="14.1">
      <c r="A1786" s="87" t="s">
        <v>977</v>
      </c>
      <c r="B1786" s="88" t="s">
        <v>989</v>
      </c>
      <c r="C1786" s="89" t="s">
        <v>990</v>
      </c>
      <c r="D1786" s="90" t="str">
        <f>hsLT*100&amp;"%x(G+GTGT)"</f>
        <v>1%x(G+GTGT)</v>
      </c>
      <c r="E1786" s="91"/>
      <c r="F1786" s="92">
        <f>hsLT*(F1785+F1784)</f>
        <v>120124.02512982</v>
      </c>
      <c r="G1786" s="65"/>
    </row>
    <row r="1787" spans="1:7" customHeight="1" ht="14.1">
      <c r="A1787" s="87" t="s">
        <v>977</v>
      </c>
      <c r="B1787" s="88" t="s">
        <v>991</v>
      </c>
      <c r="C1787" s="89" t="s">
        <v>89</v>
      </c>
      <c r="D1787" s="90" t="s">
        <v>992</v>
      </c>
      <c r="E1787" s="91"/>
      <c r="F1787" s="92">
        <f>(F1786+F1785+F1784)</f>
        <v>12132526.538112</v>
      </c>
      <c r="G1787" s="65"/>
    </row>
    <row r="1788" spans="1:7" customHeight="1" ht="14.1">
      <c r="A1788" s="211" t="s">
        <v>1413</v>
      </c>
      <c r="B1788" s="212"/>
      <c r="C1788" s="213"/>
      <c r="D1788" s="214"/>
      <c r="E1788" s="215"/>
      <c r="F1788" s="216"/>
      <c r="G1788" s="65"/>
    </row>
    <row r="1789" spans="1:7" customHeight="1" ht="14.1">
      <c r="A1789" s="207" t="s">
        <v>389</v>
      </c>
      <c r="B1789" s="208" t="s">
        <v>1414</v>
      </c>
      <c r="C1789" s="60"/>
      <c r="D1789" s="209"/>
      <c r="E1789" s="38"/>
      <c r="F1789" s="210"/>
      <c r="G1789" s="65"/>
    </row>
    <row r="1790" spans="1:7" customHeight="1" ht="14.1">
      <c r="A1790" s="207" t="s">
        <v>1182</v>
      </c>
      <c r="B1790" s="208"/>
      <c r="C1790" s="60"/>
      <c r="D1790" s="209"/>
      <c r="E1790" s="38"/>
      <c r="F1790" s="210"/>
      <c r="G1790" s="65"/>
    </row>
    <row r="1791" spans="1:7" customHeight="1" ht="14.1">
      <c r="A1791" s="93" t="s">
        <v>977</v>
      </c>
      <c r="B1791" s="94" t="s">
        <v>978</v>
      </c>
      <c r="C1791" s="95"/>
      <c r="D1791" s="96"/>
      <c r="E1791" s="97"/>
      <c r="F1791" s="98"/>
      <c r="G1791" s="65"/>
    </row>
    <row r="1792" spans="1:7" customHeight="1" ht="14.1">
      <c r="A1792" s="87" t="s">
        <v>977</v>
      </c>
      <c r="B1792" s="88" t="s">
        <v>979</v>
      </c>
      <c r="C1792" s="89"/>
      <c r="D1792" s="90"/>
      <c r="E1792" s="91"/>
      <c r="F1792" s="92">
        <f>SUM(F1793:F1793)</f>
        <v>242095.15</v>
      </c>
      <c r="G1792" s="65"/>
    </row>
    <row r="1793" spans="1:7" customHeight="1" ht="14.1">
      <c r="A1793" s="87" t="s">
        <v>1065</v>
      </c>
      <c r="B1793" s="88" t="s">
        <v>797</v>
      </c>
      <c r="C1793" s="89" t="s">
        <v>175</v>
      </c>
      <c r="D1793" s="90">
        <v>0.95</v>
      </c>
      <c r="E1793" s="91">
        <f>Table05!E9</f>
        <v>254837</v>
      </c>
      <c r="F1793" s="92">
        <f>D1793*E1793</f>
        <v>242095.15</v>
      </c>
      <c r="G1793" s="65"/>
    </row>
    <row r="1794" spans="1:7" customHeight="1" ht="14.1">
      <c r="A1794" s="87" t="s">
        <v>977</v>
      </c>
      <c r="B1794" s="88" t="s">
        <v>981</v>
      </c>
      <c r="C1794" s="89"/>
      <c r="D1794" s="90"/>
      <c r="E1794" s="91"/>
      <c r="F1794" s="92">
        <f>SUM(F1793:F1792)/2</f>
        <v>242095.15</v>
      </c>
      <c r="G1794" s="65"/>
    </row>
    <row r="1795" spans="1:7" customHeight="1" ht="14.1">
      <c r="A1795" s="87" t="s">
        <v>977</v>
      </c>
      <c r="B1795" s="88" t="s">
        <v>982</v>
      </c>
      <c r="C1795" s="89" t="s">
        <v>75</v>
      </c>
      <c r="D1795" s="90" t="str">
        <f>hsTTK*100&amp;"%x(VL+NC+M)"</f>
        <v>2.5%x(VL+NC+M)</v>
      </c>
      <c r="E1795" s="91"/>
      <c r="F1795" s="92">
        <f>F1794*hsTTK</f>
        <v>6052.37875</v>
      </c>
      <c r="G1795" s="65"/>
    </row>
    <row r="1796" spans="1:7" customHeight="1" ht="14.1">
      <c r="A1796" s="87" t="s">
        <v>977</v>
      </c>
      <c r="B1796" s="88" t="s">
        <v>983</v>
      </c>
      <c r="C1796" s="89" t="s">
        <v>62</v>
      </c>
      <c r="D1796" s="90" t="s">
        <v>984</v>
      </c>
      <c r="E1796" s="91"/>
      <c r="F1796" s="92">
        <f>F1795+F1794</f>
        <v>248147.52875</v>
      </c>
      <c r="G1796" s="65"/>
    </row>
    <row r="1797" spans="1:7" customHeight="1" ht="14.1">
      <c r="A1797" s="87" t="s">
        <v>977</v>
      </c>
      <c r="B1797" s="88" t="s">
        <v>985</v>
      </c>
      <c r="C1797" s="89" t="s">
        <v>77</v>
      </c>
      <c r="D1797" s="90" t="str">
        <f>hsCPC*100&amp;"%xT"</f>
        <v>6.5%xT</v>
      </c>
      <c r="E1797" s="91"/>
      <c r="F1797" s="92">
        <f>F1796*hsCPC</f>
        <v>16129.58936875</v>
      </c>
      <c r="G1797" s="65"/>
    </row>
    <row r="1798" spans="1:7" customHeight="1" ht="14.1">
      <c r="A1798" s="87" t="s">
        <v>977</v>
      </c>
      <c r="B1798" s="88" t="s">
        <v>986</v>
      </c>
      <c r="C1798" s="89" t="s">
        <v>79</v>
      </c>
      <c r="D1798" s="90" t="str">
        <f>hsTL*100&amp;"%x(T+C)"</f>
        <v>5.5%x(T+C)</v>
      </c>
      <c r="E1798" s="91"/>
      <c r="F1798" s="92">
        <f>hsTL*(F1797+F1796)</f>
        <v>14535.241496531</v>
      </c>
      <c r="G1798" s="65"/>
    </row>
    <row r="1799" spans="1:7" customHeight="1" ht="14.1">
      <c r="A1799" s="87" t="s">
        <v>977</v>
      </c>
      <c r="B1799" s="88" t="s">
        <v>987</v>
      </c>
      <c r="C1799" s="89" t="s">
        <v>81</v>
      </c>
      <c r="D1799" s="90" t="s">
        <v>82</v>
      </c>
      <c r="E1799" s="91"/>
      <c r="F1799" s="92">
        <f>(F1798+F1797+F1796)</f>
        <v>278812.35961528</v>
      </c>
      <c r="G1799" s="65"/>
    </row>
    <row r="1800" spans="1:7" customHeight="1" ht="14.1">
      <c r="A1800" s="87" t="s">
        <v>977</v>
      </c>
      <c r="B1800" s="88" t="s">
        <v>988</v>
      </c>
      <c r="C1800" s="89" t="s">
        <v>84</v>
      </c>
      <c r="D1800" s="90" t="s">
        <v>85</v>
      </c>
      <c r="E1800" s="91"/>
      <c r="F1800" s="92">
        <f>F1799*10/100</f>
        <v>27881.235961528</v>
      </c>
      <c r="G1800" s="65"/>
    </row>
    <row r="1801" spans="1:7" customHeight="1" ht="14.1">
      <c r="A1801" s="87" t="s">
        <v>977</v>
      </c>
      <c r="B1801" s="88" t="s">
        <v>989</v>
      </c>
      <c r="C1801" s="89" t="s">
        <v>990</v>
      </c>
      <c r="D1801" s="90" t="str">
        <f>hsLT*100&amp;"%x(G+GTGT)"</f>
        <v>1%x(G+GTGT)</v>
      </c>
      <c r="E1801" s="91"/>
      <c r="F1801" s="92">
        <f>hsLT*(F1800+F1799)</f>
        <v>3066.9359557681</v>
      </c>
      <c r="G1801" s="65"/>
    </row>
    <row r="1802" spans="1:7" customHeight="1" ht="14.1">
      <c r="A1802" s="87" t="s">
        <v>977</v>
      </c>
      <c r="B1802" s="88" t="s">
        <v>991</v>
      </c>
      <c r="C1802" s="89" t="s">
        <v>89</v>
      </c>
      <c r="D1802" s="90" t="s">
        <v>992</v>
      </c>
      <c r="E1802" s="91"/>
      <c r="F1802" s="92">
        <f>(F1801+F1800+F1799)</f>
        <v>309760.53153258</v>
      </c>
      <c r="G1802" s="65"/>
    </row>
    <row r="1803" spans="1:7" customHeight="1" ht="14.1">
      <c r="A1803" s="211" t="s">
        <v>1415</v>
      </c>
      <c r="B1803" s="212"/>
      <c r="C1803" s="213"/>
      <c r="D1803" s="214"/>
      <c r="E1803" s="215"/>
      <c r="F1803" s="216"/>
      <c r="G1803" s="65"/>
    </row>
    <row r="1804" spans="1:7" customHeight="1" ht="14.1">
      <c r="A1804" s="207" t="s">
        <v>392</v>
      </c>
      <c r="B1804" s="208" t="s">
        <v>1416</v>
      </c>
      <c r="C1804" s="60"/>
      <c r="D1804" s="209"/>
      <c r="E1804" s="38"/>
      <c r="F1804" s="210"/>
      <c r="G1804" s="65"/>
    </row>
    <row r="1805" spans="1:7" customHeight="1" ht="14.1">
      <c r="A1805" s="207" t="s">
        <v>1182</v>
      </c>
      <c r="B1805" s="208"/>
      <c r="C1805" s="60"/>
      <c r="D1805" s="209"/>
      <c r="E1805" s="38"/>
      <c r="F1805" s="210"/>
      <c r="G1805" s="65"/>
    </row>
    <row r="1806" spans="1:7" customHeight="1" ht="14.1">
      <c r="A1806" s="93" t="s">
        <v>977</v>
      </c>
      <c r="B1806" s="94" t="s">
        <v>978</v>
      </c>
      <c r="C1806" s="95"/>
      <c r="D1806" s="96"/>
      <c r="E1806" s="97"/>
      <c r="F1806" s="98"/>
      <c r="G1806" s="65"/>
    </row>
    <row r="1807" spans="1:7" customHeight="1" ht="14.1">
      <c r="A1807" s="87" t="s">
        <v>977</v>
      </c>
      <c r="B1807" s="88" t="s">
        <v>979</v>
      </c>
      <c r="C1807" s="89"/>
      <c r="D1807" s="90"/>
      <c r="E1807" s="91"/>
      <c r="F1807" s="92">
        <f>SUM(F1808:F1808)</f>
        <v>361868.54</v>
      </c>
      <c r="G1807" s="65"/>
    </row>
    <row r="1808" spans="1:7" customHeight="1" ht="14.1">
      <c r="A1808" s="87" t="s">
        <v>1065</v>
      </c>
      <c r="B1808" s="88" t="s">
        <v>797</v>
      </c>
      <c r="C1808" s="89" t="s">
        <v>175</v>
      </c>
      <c r="D1808" s="90">
        <v>1.42</v>
      </c>
      <c r="E1808" s="91">
        <f>Table05!E9</f>
        <v>254837</v>
      </c>
      <c r="F1808" s="92">
        <f>D1808*E1808</f>
        <v>361868.54</v>
      </c>
      <c r="G1808" s="65"/>
    </row>
    <row r="1809" spans="1:7" customHeight="1" ht="14.1">
      <c r="A1809" s="87" t="s">
        <v>977</v>
      </c>
      <c r="B1809" s="88" t="s">
        <v>981</v>
      </c>
      <c r="C1809" s="89"/>
      <c r="D1809" s="90"/>
      <c r="E1809" s="91"/>
      <c r="F1809" s="92">
        <f>SUM(F1808:F1807)/2</f>
        <v>361868.54</v>
      </c>
      <c r="G1809" s="65"/>
    </row>
    <row r="1810" spans="1:7" customHeight="1" ht="14.1">
      <c r="A1810" s="87" t="s">
        <v>977</v>
      </c>
      <c r="B1810" s="88" t="s">
        <v>982</v>
      </c>
      <c r="C1810" s="89" t="s">
        <v>75</v>
      </c>
      <c r="D1810" s="90" t="str">
        <f>hsTTK*100&amp;"%x(VL+NC+M)"</f>
        <v>2.5%x(VL+NC+M)</v>
      </c>
      <c r="E1810" s="91"/>
      <c r="F1810" s="92">
        <f>F1809*hsTTK</f>
        <v>9046.7135</v>
      </c>
      <c r="G1810" s="65"/>
    </row>
    <row r="1811" spans="1:7" customHeight="1" ht="14.1">
      <c r="A1811" s="87" t="s">
        <v>977</v>
      </c>
      <c r="B1811" s="88" t="s">
        <v>983</v>
      </c>
      <c r="C1811" s="89" t="s">
        <v>62</v>
      </c>
      <c r="D1811" s="90" t="s">
        <v>984</v>
      </c>
      <c r="E1811" s="91"/>
      <c r="F1811" s="92">
        <f>F1810+F1809</f>
        <v>370915.2535</v>
      </c>
      <c r="G1811" s="65"/>
    </row>
    <row r="1812" spans="1:7" customHeight="1" ht="14.1">
      <c r="A1812" s="87" t="s">
        <v>977</v>
      </c>
      <c r="B1812" s="88" t="s">
        <v>985</v>
      </c>
      <c r="C1812" s="89" t="s">
        <v>77</v>
      </c>
      <c r="D1812" s="90" t="str">
        <f>hsCPC*100&amp;"%xT"</f>
        <v>6.5%xT</v>
      </c>
      <c r="E1812" s="91"/>
      <c r="F1812" s="92">
        <f>F1811*hsCPC</f>
        <v>24109.4914775</v>
      </c>
      <c r="G1812" s="65"/>
    </row>
    <row r="1813" spans="1:7" customHeight="1" ht="14.1">
      <c r="A1813" s="87" t="s">
        <v>977</v>
      </c>
      <c r="B1813" s="88" t="s">
        <v>986</v>
      </c>
      <c r="C1813" s="89" t="s">
        <v>79</v>
      </c>
      <c r="D1813" s="90" t="str">
        <f>hsTL*100&amp;"%x(T+C)"</f>
        <v>5.5%x(T+C)</v>
      </c>
      <c r="E1813" s="91"/>
      <c r="F1813" s="92">
        <f>hsTL*(F1812+F1811)</f>
        <v>21726.360973763</v>
      </c>
      <c r="G1813" s="65"/>
    </row>
    <row r="1814" spans="1:7" customHeight="1" ht="14.1">
      <c r="A1814" s="87" t="s">
        <v>977</v>
      </c>
      <c r="B1814" s="88" t="s">
        <v>987</v>
      </c>
      <c r="C1814" s="89" t="s">
        <v>81</v>
      </c>
      <c r="D1814" s="90" t="s">
        <v>82</v>
      </c>
      <c r="E1814" s="91"/>
      <c r="F1814" s="92">
        <f>(F1813+F1812+F1811)</f>
        <v>416751.10595126</v>
      </c>
      <c r="G1814" s="65"/>
    </row>
    <row r="1815" spans="1:7" customHeight="1" ht="14.1">
      <c r="A1815" s="87" t="s">
        <v>977</v>
      </c>
      <c r="B1815" s="88" t="s">
        <v>988</v>
      </c>
      <c r="C1815" s="89" t="s">
        <v>84</v>
      </c>
      <c r="D1815" s="90" t="s">
        <v>85</v>
      </c>
      <c r="E1815" s="91"/>
      <c r="F1815" s="92">
        <f>F1814*10/100</f>
        <v>41675.110595126</v>
      </c>
      <c r="G1815" s="65"/>
    </row>
    <row r="1816" spans="1:7" customHeight="1" ht="14.1">
      <c r="A1816" s="87" t="s">
        <v>977</v>
      </c>
      <c r="B1816" s="88" t="s">
        <v>989</v>
      </c>
      <c r="C1816" s="89" t="s">
        <v>990</v>
      </c>
      <c r="D1816" s="90" t="str">
        <f>hsLT*100&amp;"%x(G+GTGT)"</f>
        <v>1%x(G+GTGT)</v>
      </c>
      <c r="E1816" s="91"/>
      <c r="F1816" s="92">
        <f>hsLT*(F1815+F1814)</f>
        <v>4584.2621654639</v>
      </c>
      <c r="G1816" s="65"/>
    </row>
    <row r="1817" spans="1:7" customHeight="1" ht="14.1">
      <c r="A1817" s="87" t="s">
        <v>977</v>
      </c>
      <c r="B1817" s="88" t="s">
        <v>991</v>
      </c>
      <c r="C1817" s="89" t="s">
        <v>89</v>
      </c>
      <c r="D1817" s="90" t="s">
        <v>992</v>
      </c>
      <c r="E1817" s="91"/>
      <c r="F1817" s="92">
        <f>(F1816+F1815+F1814)</f>
        <v>463010.47871185</v>
      </c>
      <c r="G1817" s="65"/>
    </row>
    <row r="1818" spans="1:7" customHeight="1" ht="14.1">
      <c r="A1818" s="211" t="s">
        <v>1417</v>
      </c>
      <c r="B1818" s="212"/>
      <c r="C1818" s="213"/>
      <c r="D1818" s="214"/>
      <c r="E1818" s="215"/>
      <c r="F1818" s="216"/>
      <c r="G1818" s="65"/>
    </row>
    <row r="1819" spans="1:7" customHeight="1" ht="14.1">
      <c r="A1819" s="207" t="s">
        <v>395</v>
      </c>
      <c r="B1819" s="208" t="s">
        <v>1418</v>
      </c>
      <c r="C1819" s="60"/>
      <c r="D1819" s="209"/>
      <c r="E1819" s="38"/>
      <c r="F1819" s="210"/>
      <c r="G1819" s="65"/>
    </row>
    <row r="1820" spans="1:7" customHeight="1" ht="14.1">
      <c r="A1820" s="207" t="s">
        <v>1182</v>
      </c>
      <c r="B1820" s="208"/>
      <c r="C1820" s="60"/>
      <c r="D1820" s="209"/>
      <c r="E1820" s="38"/>
      <c r="F1820" s="210"/>
      <c r="G1820" s="65"/>
    </row>
    <row r="1821" spans="1:7" customHeight="1" ht="14.1">
      <c r="A1821" s="93" t="s">
        <v>977</v>
      </c>
      <c r="B1821" s="94" t="s">
        <v>978</v>
      </c>
      <c r="C1821" s="95"/>
      <c r="D1821" s="96"/>
      <c r="E1821" s="97"/>
      <c r="F1821" s="98"/>
      <c r="G1821" s="65"/>
    </row>
    <row r="1822" spans="1:7" customHeight="1" ht="14.1">
      <c r="A1822" s="87" t="s">
        <v>977</v>
      </c>
      <c r="B1822" s="88" t="s">
        <v>979</v>
      </c>
      <c r="C1822" s="89"/>
      <c r="D1822" s="90"/>
      <c r="E1822" s="91"/>
      <c r="F1822" s="92">
        <f>SUM(F1823:F1823)</f>
        <v>417932.68</v>
      </c>
      <c r="G1822" s="65"/>
    </row>
    <row r="1823" spans="1:7" customHeight="1" ht="14.1">
      <c r="A1823" s="87" t="s">
        <v>1065</v>
      </c>
      <c r="B1823" s="88" t="s">
        <v>797</v>
      </c>
      <c r="C1823" s="89" t="s">
        <v>175</v>
      </c>
      <c r="D1823" s="90">
        <v>1.64</v>
      </c>
      <c r="E1823" s="91">
        <f>Table05!E9</f>
        <v>254837</v>
      </c>
      <c r="F1823" s="92">
        <f>D1823*E1823</f>
        <v>417932.68</v>
      </c>
      <c r="G1823" s="65"/>
    </row>
    <row r="1824" spans="1:7" customHeight="1" ht="14.1">
      <c r="A1824" s="87" t="s">
        <v>977</v>
      </c>
      <c r="B1824" s="88" t="s">
        <v>981</v>
      </c>
      <c r="C1824" s="89"/>
      <c r="D1824" s="90"/>
      <c r="E1824" s="91"/>
      <c r="F1824" s="92">
        <f>SUM(F1823:F1822)/2</f>
        <v>417932.68</v>
      </c>
      <c r="G1824" s="65"/>
    </row>
    <row r="1825" spans="1:7" customHeight="1" ht="14.1">
      <c r="A1825" s="87" t="s">
        <v>977</v>
      </c>
      <c r="B1825" s="88" t="s">
        <v>982</v>
      </c>
      <c r="C1825" s="89" t="s">
        <v>75</v>
      </c>
      <c r="D1825" s="90" t="str">
        <f>hsTTK*100&amp;"%x(VL+NC+M)"</f>
        <v>2.5%x(VL+NC+M)</v>
      </c>
      <c r="E1825" s="91"/>
      <c r="F1825" s="92">
        <f>F1824*hsTTK</f>
        <v>10448.317</v>
      </c>
      <c r="G1825" s="65"/>
    </row>
    <row r="1826" spans="1:7" customHeight="1" ht="14.1">
      <c r="A1826" s="87" t="s">
        <v>977</v>
      </c>
      <c r="B1826" s="88" t="s">
        <v>983</v>
      </c>
      <c r="C1826" s="89" t="s">
        <v>62</v>
      </c>
      <c r="D1826" s="90" t="s">
        <v>984</v>
      </c>
      <c r="E1826" s="91"/>
      <c r="F1826" s="92">
        <f>F1825+F1824</f>
        <v>428380.997</v>
      </c>
      <c r="G1826" s="65"/>
    </row>
    <row r="1827" spans="1:7" customHeight="1" ht="14.1">
      <c r="A1827" s="87" t="s">
        <v>977</v>
      </c>
      <c r="B1827" s="88" t="s">
        <v>985</v>
      </c>
      <c r="C1827" s="89" t="s">
        <v>77</v>
      </c>
      <c r="D1827" s="90" t="str">
        <f>hsCPC*100&amp;"%xT"</f>
        <v>6.5%xT</v>
      </c>
      <c r="E1827" s="91"/>
      <c r="F1827" s="92">
        <f>F1826*hsCPC</f>
        <v>27844.764805</v>
      </c>
      <c r="G1827" s="65"/>
    </row>
    <row r="1828" spans="1:7" customHeight="1" ht="14.1">
      <c r="A1828" s="87" t="s">
        <v>977</v>
      </c>
      <c r="B1828" s="88" t="s">
        <v>986</v>
      </c>
      <c r="C1828" s="89" t="s">
        <v>79</v>
      </c>
      <c r="D1828" s="90" t="str">
        <f>hsTL*100&amp;"%x(T+C)"</f>
        <v>5.5%x(T+C)</v>
      </c>
      <c r="E1828" s="91"/>
      <c r="F1828" s="92">
        <f>hsTL*(F1827+F1826)</f>
        <v>25092.416899275</v>
      </c>
      <c r="G1828" s="65"/>
    </row>
    <row r="1829" spans="1:7" customHeight="1" ht="14.1">
      <c r="A1829" s="87" t="s">
        <v>977</v>
      </c>
      <c r="B1829" s="88" t="s">
        <v>987</v>
      </c>
      <c r="C1829" s="89" t="s">
        <v>81</v>
      </c>
      <c r="D1829" s="90" t="s">
        <v>82</v>
      </c>
      <c r="E1829" s="91"/>
      <c r="F1829" s="92">
        <f>(F1828+F1827+F1826)</f>
        <v>481318.17870427</v>
      </c>
      <c r="G1829" s="65"/>
    </row>
    <row r="1830" spans="1:7" customHeight="1" ht="14.1">
      <c r="A1830" s="87" t="s">
        <v>977</v>
      </c>
      <c r="B1830" s="88" t="s">
        <v>988</v>
      </c>
      <c r="C1830" s="89" t="s">
        <v>84</v>
      </c>
      <c r="D1830" s="90" t="s">
        <v>85</v>
      </c>
      <c r="E1830" s="91"/>
      <c r="F1830" s="92">
        <f>F1829*10/100</f>
        <v>48131.817870427</v>
      </c>
      <c r="G1830" s="65"/>
    </row>
    <row r="1831" spans="1:7" customHeight="1" ht="14.1">
      <c r="A1831" s="87" t="s">
        <v>977</v>
      </c>
      <c r="B1831" s="88" t="s">
        <v>989</v>
      </c>
      <c r="C1831" s="89" t="s">
        <v>990</v>
      </c>
      <c r="D1831" s="90" t="str">
        <f>hsLT*100&amp;"%x(G+GTGT)"</f>
        <v>1%x(G+GTGT)</v>
      </c>
      <c r="E1831" s="91"/>
      <c r="F1831" s="92">
        <f>hsLT*(F1830+F1829)</f>
        <v>5294.499965747</v>
      </c>
      <c r="G1831" s="65"/>
    </row>
    <row r="1832" spans="1:7" customHeight="1" ht="14.1">
      <c r="A1832" s="87" t="s">
        <v>977</v>
      </c>
      <c r="B1832" s="88" t="s">
        <v>991</v>
      </c>
      <c r="C1832" s="89" t="s">
        <v>89</v>
      </c>
      <c r="D1832" s="90" t="s">
        <v>992</v>
      </c>
      <c r="E1832" s="91"/>
      <c r="F1832" s="92">
        <f>(F1831+F1830+F1829)</f>
        <v>534744.49654045</v>
      </c>
      <c r="G1832" s="65"/>
    </row>
    <row r="1833" spans="1:7" customHeight="1" ht="14.1">
      <c r="A1833" s="211" t="s">
        <v>1419</v>
      </c>
      <c r="B1833" s="212"/>
      <c r="C1833" s="213"/>
      <c r="D1833" s="214"/>
      <c r="E1833" s="215"/>
      <c r="F1833" s="216"/>
      <c r="G1833" s="65"/>
    </row>
    <row r="1834" spans="1:7" customHeight="1" ht="14.1">
      <c r="A1834" s="207" t="s">
        <v>398</v>
      </c>
      <c r="B1834" s="208" t="s">
        <v>1420</v>
      </c>
      <c r="C1834" s="60"/>
      <c r="D1834" s="209"/>
      <c r="E1834" s="38"/>
      <c r="F1834" s="210"/>
      <c r="G1834" s="65"/>
    </row>
    <row r="1835" spans="1:7" customHeight="1" ht="14.1">
      <c r="A1835" s="207" t="s">
        <v>1182</v>
      </c>
      <c r="B1835" s="208"/>
      <c r="C1835" s="60"/>
      <c r="D1835" s="209"/>
      <c r="E1835" s="38"/>
      <c r="F1835" s="210"/>
      <c r="G1835" s="65"/>
    </row>
    <row r="1836" spans="1:7" customHeight="1" ht="14.1">
      <c r="A1836" s="93" t="s">
        <v>977</v>
      </c>
      <c r="B1836" s="94" t="s">
        <v>995</v>
      </c>
      <c r="C1836" s="95"/>
      <c r="D1836" s="96"/>
      <c r="E1836" s="97"/>
      <c r="F1836" s="98"/>
      <c r="G1836" s="65"/>
    </row>
    <row r="1837" spans="1:7" customHeight="1" ht="14.1">
      <c r="A1837" s="87" t="s">
        <v>977</v>
      </c>
      <c r="B1837" s="88" t="s">
        <v>979</v>
      </c>
      <c r="C1837" s="89"/>
      <c r="D1837" s="90"/>
      <c r="E1837" s="91"/>
      <c r="F1837" s="92">
        <f>SUM(F1838:F1838)</f>
        <v>374009.4</v>
      </c>
      <c r="G1837" s="65"/>
    </row>
    <row r="1838" spans="1:7" customHeight="1" ht="14.1">
      <c r="A1838" s="87" t="s">
        <v>1200</v>
      </c>
      <c r="B1838" s="88" t="s">
        <v>801</v>
      </c>
      <c r="C1838" s="89" t="s">
        <v>175</v>
      </c>
      <c r="D1838" s="90">
        <v>1.35</v>
      </c>
      <c r="E1838" s="91">
        <f>Table05!E11</f>
        <v>277044</v>
      </c>
      <c r="F1838" s="92">
        <f>D1838*E1838</f>
        <v>374009.4</v>
      </c>
      <c r="G1838" s="65"/>
    </row>
    <row r="1839" spans="1:7" customHeight="1" ht="14.1">
      <c r="A1839" s="87" t="s">
        <v>977</v>
      </c>
      <c r="B1839" s="88" t="s">
        <v>981</v>
      </c>
      <c r="C1839" s="89"/>
      <c r="D1839" s="90"/>
      <c r="E1839" s="91"/>
      <c r="F1839" s="92">
        <f>SUM(F1838:F1837)/2</f>
        <v>374009.4</v>
      </c>
      <c r="G1839" s="65"/>
    </row>
    <row r="1840" spans="1:7" customHeight="1" ht="14.1">
      <c r="A1840" s="87" t="s">
        <v>977</v>
      </c>
      <c r="B1840" s="88" t="s">
        <v>982</v>
      </c>
      <c r="C1840" s="89" t="s">
        <v>75</v>
      </c>
      <c r="D1840" s="90" t="str">
        <f>hsTTK*100&amp;"%x(VL+NC+M)"</f>
        <v>2.5%x(VL+NC+M)</v>
      </c>
      <c r="E1840" s="91"/>
      <c r="F1840" s="92">
        <f>F1839*hsTTK</f>
        <v>9350.235</v>
      </c>
      <c r="G1840" s="65"/>
    </row>
    <row r="1841" spans="1:7" customHeight="1" ht="14.1">
      <c r="A1841" s="87" t="s">
        <v>977</v>
      </c>
      <c r="B1841" s="88" t="s">
        <v>983</v>
      </c>
      <c r="C1841" s="89" t="s">
        <v>62</v>
      </c>
      <c r="D1841" s="90" t="s">
        <v>984</v>
      </c>
      <c r="E1841" s="91"/>
      <c r="F1841" s="92">
        <f>F1840+F1839</f>
        <v>383359.635</v>
      </c>
      <c r="G1841" s="65"/>
    </row>
    <row r="1842" spans="1:7" customHeight="1" ht="14.1">
      <c r="A1842" s="87" t="s">
        <v>977</v>
      </c>
      <c r="B1842" s="88" t="s">
        <v>985</v>
      </c>
      <c r="C1842" s="89" t="s">
        <v>77</v>
      </c>
      <c r="D1842" s="90" t="str">
        <f>hsCPC*100&amp;"%xT"</f>
        <v>6.5%xT</v>
      </c>
      <c r="E1842" s="91"/>
      <c r="F1842" s="92">
        <f>F1841*hsCPC</f>
        <v>24918.376275</v>
      </c>
      <c r="G1842" s="65"/>
    </row>
    <row r="1843" spans="1:7" customHeight="1" ht="14.1">
      <c r="A1843" s="87" t="s">
        <v>977</v>
      </c>
      <c r="B1843" s="88" t="s">
        <v>986</v>
      </c>
      <c r="C1843" s="89" t="s">
        <v>79</v>
      </c>
      <c r="D1843" s="90" t="str">
        <f>hsTL*100&amp;"%x(T+C)"</f>
        <v>5.5%x(T+C)</v>
      </c>
      <c r="E1843" s="91"/>
      <c r="F1843" s="92">
        <f>hsTL*(F1842+F1841)</f>
        <v>22455.290620125</v>
      </c>
      <c r="G1843" s="65"/>
    </row>
    <row r="1844" spans="1:7" customHeight="1" ht="14.1">
      <c r="A1844" s="87" t="s">
        <v>977</v>
      </c>
      <c r="B1844" s="88" t="s">
        <v>987</v>
      </c>
      <c r="C1844" s="89" t="s">
        <v>81</v>
      </c>
      <c r="D1844" s="90" t="s">
        <v>82</v>
      </c>
      <c r="E1844" s="91"/>
      <c r="F1844" s="92">
        <f>(F1843+F1842+F1841)</f>
        <v>430733.30189513</v>
      </c>
      <c r="G1844" s="65"/>
    </row>
    <row r="1845" spans="1:7" customHeight="1" ht="14.1">
      <c r="A1845" s="87" t="s">
        <v>977</v>
      </c>
      <c r="B1845" s="88" t="s">
        <v>988</v>
      </c>
      <c r="C1845" s="89" t="s">
        <v>84</v>
      </c>
      <c r="D1845" s="90" t="s">
        <v>85</v>
      </c>
      <c r="E1845" s="91"/>
      <c r="F1845" s="92">
        <f>F1844*10/100</f>
        <v>43073.330189513</v>
      </c>
      <c r="G1845" s="65"/>
    </row>
    <row r="1846" spans="1:7" customHeight="1" ht="14.1">
      <c r="A1846" s="87" t="s">
        <v>977</v>
      </c>
      <c r="B1846" s="88" t="s">
        <v>989</v>
      </c>
      <c r="C1846" s="89" t="s">
        <v>990</v>
      </c>
      <c r="D1846" s="90" t="str">
        <f>hsLT*100&amp;"%x(G+GTGT)"</f>
        <v>1%x(G+GTGT)</v>
      </c>
      <c r="E1846" s="91"/>
      <c r="F1846" s="92">
        <f>hsLT*(F1845+F1844)</f>
        <v>4738.0663208464</v>
      </c>
      <c r="G1846" s="65"/>
    </row>
    <row r="1847" spans="1:7" customHeight="1" ht="14.1">
      <c r="A1847" s="87" t="s">
        <v>977</v>
      </c>
      <c r="B1847" s="88" t="s">
        <v>991</v>
      </c>
      <c r="C1847" s="89" t="s">
        <v>89</v>
      </c>
      <c r="D1847" s="90" t="s">
        <v>992</v>
      </c>
      <c r="E1847" s="91"/>
      <c r="F1847" s="92">
        <f>(F1846+F1845+F1844)</f>
        <v>478544.69840548</v>
      </c>
      <c r="G1847" s="65"/>
    </row>
    <row r="1848" spans="1:7" customHeight="1" ht="14.1">
      <c r="A1848" s="211" t="s">
        <v>1421</v>
      </c>
      <c r="B1848" s="212"/>
      <c r="C1848" s="213"/>
      <c r="D1848" s="214"/>
      <c r="E1848" s="215"/>
      <c r="F1848" s="216"/>
      <c r="G1848" s="65"/>
    </row>
    <row r="1849" spans="1:7" customHeight="1" ht="14.1">
      <c r="A1849" s="207" t="s">
        <v>401</v>
      </c>
      <c r="B1849" s="208" t="s">
        <v>1422</v>
      </c>
      <c r="C1849" s="60"/>
      <c r="D1849" s="209"/>
      <c r="E1849" s="38"/>
      <c r="F1849" s="210"/>
      <c r="G1849" s="65"/>
    </row>
    <row r="1850" spans="1:7" customHeight="1" ht="14.1">
      <c r="A1850" s="207" t="s">
        <v>1182</v>
      </c>
      <c r="B1850" s="208"/>
      <c r="C1850" s="60"/>
      <c r="D1850" s="209"/>
      <c r="E1850" s="38"/>
      <c r="F1850" s="210"/>
      <c r="G1850" s="65"/>
    </row>
    <row r="1851" spans="1:7" customHeight="1" ht="14.1">
      <c r="A1851" s="93" t="s">
        <v>977</v>
      </c>
      <c r="B1851" s="94" t="s">
        <v>995</v>
      </c>
      <c r="C1851" s="95"/>
      <c r="D1851" s="96"/>
      <c r="E1851" s="97"/>
      <c r="F1851" s="98"/>
      <c r="G1851" s="65"/>
    </row>
    <row r="1852" spans="1:7" customHeight="1" ht="14.1">
      <c r="A1852" s="87" t="s">
        <v>977</v>
      </c>
      <c r="B1852" s="88" t="s">
        <v>979</v>
      </c>
      <c r="C1852" s="89"/>
      <c r="D1852" s="90"/>
      <c r="E1852" s="91"/>
      <c r="F1852" s="92">
        <f>SUM(F1853:F1853)</f>
        <v>396948.6432</v>
      </c>
      <c r="G1852" s="65"/>
    </row>
    <row r="1853" spans="1:7" customHeight="1" ht="14.1">
      <c r="A1853" s="87" t="s">
        <v>1200</v>
      </c>
      <c r="B1853" s="88" t="s">
        <v>801</v>
      </c>
      <c r="C1853" s="89" t="s">
        <v>175</v>
      </c>
      <c r="D1853" s="90">
        <v>1.4328</v>
      </c>
      <c r="E1853" s="91">
        <f>Table05!E11</f>
        <v>277044</v>
      </c>
      <c r="F1853" s="92">
        <f>D1853*E1853</f>
        <v>396948.6432</v>
      </c>
      <c r="G1853" s="65"/>
    </row>
    <row r="1854" spans="1:7" customHeight="1" ht="14.1">
      <c r="A1854" s="87" t="s">
        <v>977</v>
      </c>
      <c r="B1854" s="88" t="s">
        <v>981</v>
      </c>
      <c r="C1854" s="89"/>
      <c r="D1854" s="90"/>
      <c r="E1854" s="91"/>
      <c r="F1854" s="92">
        <f>SUM(F1853:F1852)/2</f>
        <v>396948.6432</v>
      </c>
      <c r="G1854" s="65"/>
    </row>
    <row r="1855" spans="1:7" customHeight="1" ht="14.1">
      <c r="A1855" s="87" t="s">
        <v>977</v>
      </c>
      <c r="B1855" s="88" t="s">
        <v>982</v>
      </c>
      <c r="C1855" s="89" t="s">
        <v>75</v>
      </c>
      <c r="D1855" s="90" t="str">
        <f>hsTTK*100&amp;"%x(VL+NC+M)"</f>
        <v>2.5%x(VL+NC+M)</v>
      </c>
      <c r="E1855" s="91"/>
      <c r="F1855" s="92">
        <f>F1854*hsTTK</f>
        <v>9923.71608</v>
      </c>
      <c r="G1855" s="65"/>
    </row>
    <row r="1856" spans="1:7" customHeight="1" ht="14.1">
      <c r="A1856" s="87" t="s">
        <v>977</v>
      </c>
      <c r="B1856" s="88" t="s">
        <v>983</v>
      </c>
      <c r="C1856" s="89" t="s">
        <v>62</v>
      </c>
      <c r="D1856" s="90" t="s">
        <v>984</v>
      </c>
      <c r="E1856" s="91"/>
      <c r="F1856" s="92">
        <f>F1855+F1854</f>
        <v>406872.35928</v>
      </c>
      <c r="G1856" s="65"/>
    </row>
    <row r="1857" spans="1:7" customHeight="1" ht="14.1">
      <c r="A1857" s="87" t="s">
        <v>977</v>
      </c>
      <c r="B1857" s="88" t="s">
        <v>985</v>
      </c>
      <c r="C1857" s="89" t="s">
        <v>77</v>
      </c>
      <c r="D1857" s="90" t="str">
        <f>hsCPC*100&amp;"%xT"</f>
        <v>6.5%xT</v>
      </c>
      <c r="E1857" s="91"/>
      <c r="F1857" s="92">
        <f>F1856*hsCPC</f>
        <v>26446.7033532</v>
      </c>
      <c r="G1857" s="65"/>
    </row>
    <row r="1858" spans="1:7" customHeight="1" ht="14.1">
      <c r="A1858" s="87" t="s">
        <v>977</v>
      </c>
      <c r="B1858" s="88" t="s">
        <v>986</v>
      </c>
      <c r="C1858" s="89" t="s">
        <v>79</v>
      </c>
      <c r="D1858" s="90" t="str">
        <f>hsTL*100&amp;"%x(T+C)"</f>
        <v>5.5%x(T+C)</v>
      </c>
      <c r="E1858" s="91"/>
      <c r="F1858" s="92">
        <f>hsTL*(F1857+F1856)</f>
        <v>23832.548444826</v>
      </c>
      <c r="G1858" s="65"/>
    </row>
    <row r="1859" spans="1:7" customHeight="1" ht="14.1">
      <c r="A1859" s="87" t="s">
        <v>977</v>
      </c>
      <c r="B1859" s="88" t="s">
        <v>987</v>
      </c>
      <c r="C1859" s="89" t="s">
        <v>81</v>
      </c>
      <c r="D1859" s="90" t="s">
        <v>82</v>
      </c>
      <c r="E1859" s="91"/>
      <c r="F1859" s="92">
        <f>(F1858+F1857+F1856)</f>
        <v>457151.61107803</v>
      </c>
      <c r="G1859" s="65"/>
    </row>
    <row r="1860" spans="1:7" customHeight="1" ht="14.1">
      <c r="A1860" s="87" t="s">
        <v>977</v>
      </c>
      <c r="B1860" s="88" t="s">
        <v>988</v>
      </c>
      <c r="C1860" s="89" t="s">
        <v>84</v>
      </c>
      <c r="D1860" s="90" t="s">
        <v>85</v>
      </c>
      <c r="E1860" s="91"/>
      <c r="F1860" s="92">
        <f>F1859*10/100</f>
        <v>45715.161107803</v>
      </c>
      <c r="G1860" s="65"/>
    </row>
    <row r="1861" spans="1:7" customHeight="1" ht="14.1">
      <c r="A1861" s="87" t="s">
        <v>977</v>
      </c>
      <c r="B1861" s="88" t="s">
        <v>989</v>
      </c>
      <c r="C1861" s="89" t="s">
        <v>990</v>
      </c>
      <c r="D1861" s="90" t="str">
        <f>hsLT*100&amp;"%x(G+GTGT)"</f>
        <v>1%x(G+GTGT)</v>
      </c>
      <c r="E1861" s="91"/>
      <c r="F1861" s="92">
        <f>hsLT*(F1860+F1859)</f>
        <v>5028.6677218583</v>
      </c>
      <c r="G1861" s="65"/>
    </row>
    <row r="1862" spans="1:7" customHeight="1" ht="14.1">
      <c r="A1862" s="87" t="s">
        <v>977</v>
      </c>
      <c r="B1862" s="88" t="s">
        <v>991</v>
      </c>
      <c r="C1862" s="89" t="s">
        <v>89</v>
      </c>
      <c r="D1862" s="90" t="s">
        <v>992</v>
      </c>
      <c r="E1862" s="91"/>
      <c r="F1862" s="92">
        <f>(F1861+F1860+F1859)</f>
        <v>507895.43990769</v>
      </c>
      <c r="G1862" s="65"/>
    </row>
    <row r="1863" spans="1:7" customHeight="1" ht="14.1">
      <c r="A1863" s="211" t="s">
        <v>1423</v>
      </c>
      <c r="B1863" s="212"/>
      <c r="C1863" s="213"/>
      <c r="D1863" s="214"/>
      <c r="E1863" s="215"/>
      <c r="F1863" s="216"/>
      <c r="G1863" s="65"/>
    </row>
    <row r="1864" spans="1:7" customHeight="1" ht="14.1">
      <c r="A1864" s="207" t="s">
        <v>404</v>
      </c>
      <c r="B1864" s="208" t="s">
        <v>1424</v>
      </c>
      <c r="C1864" s="60"/>
      <c r="D1864" s="209"/>
      <c r="E1864" s="38"/>
      <c r="F1864" s="210"/>
      <c r="G1864" s="65"/>
    </row>
    <row r="1865" spans="1:7" customHeight="1" ht="14.1">
      <c r="A1865" s="207" t="s">
        <v>1182</v>
      </c>
      <c r="B1865" s="208"/>
      <c r="C1865" s="60"/>
      <c r="D1865" s="209"/>
      <c r="E1865" s="38"/>
      <c r="F1865" s="210"/>
      <c r="G1865" s="65"/>
    </row>
    <row r="1866" spans="1:7" customHeight="1" ht="14.1">
      <c r="A1866" s="93" t="s">
        <v>977</v>
      </c>
      <c r="B1866" s="94" t="s">
        <v>995</v>
      </c>
      <c r="C1866" s="95"/>
      <c r="D1866" s="96"/>
      <c r="E1866" s="97"/>
      <c r="F1866" s="98"/>
      <c r="G1866" s="65"/>
    </row>
    <row r="1867" spans="1:7" customHeight="1" ht="14.1">
      <c r="A1867" s="87" t="s">
        <v>977</v>
      </c>
      <c r="B1867" s="88" t="s">
        <v>979</v>
      </c>
      <c r="C1867" s="89"/>
      <c r="D1867" s="90"/>
      <c r="E1867" s="91"/>
      <c r="F1867" s="92">
        <f>SUM(F1868:F1868)</f>
        <v>437646.4068</v>
      </c>
      <c r="G1867" s="65"/>
    </row>
    <row r="1868" spans="1:7" customHeight="1" ht="14.1">
      <c r="A1868" s="87" t="s">
        <v>1200</v>
      </c>
      <c r="B1868" s="88" t="s">
        <v>801</v>
      </c>
      <c r="C1868" s="89" t="s">
        <v>175</v>
      </c>
      <c r="D1868" s="90">
        <v>1.5797</v>
      </c>
      <c r="E1868" s="91">
        <f>Table05!E11</f>
        <v>277044</v>
      </c>
      <c r="F1868" s="92">
        <f>D1868*E1868</f>
        <v>437646.4068</v>
      </c>
      <c r="G1868" s="65"/>
    </row>
    <row r="1869" spans="1:7" customHeight="1" ht="14.1">
      <c r="A1869" s="87" t="s">
        <v>977</v>
      </c>
      <c r="B1869" s="88" t="s">
        <v>981</v>
      </c>
      <c r="C1869" s="89"/>
      <c r="D1869" s="90"/>
      <c r="E1869" s="91"/>
      <c r="F1869" s="92">
        <f>SUM(F1868:F1867)/2</f>
        <v>437646.4068</v>
      </c>
      <c r="G1869" s="65"/>
    </row>
    <row r="1870" spans="1:7" customHeight="1" ht="14.1">
      <c r="A1870" s="87" t="s">
        <v>977</v>
      </c>
      <c r="B1870" s="88" t="s">
        <v>982</v>
      </c>
      <c r="C1870" s="89" t="s">
        <v>75</v>
      </c>
      <c r="D1870" s="90" t="str">
        <f>hsTTK*100&amp;"%x(VL+NC+M)"</f>
        <v>2.5%x(VL+NC+M)</v>
      </c>
      <c r="E1870" s="91"/>
      <c r="F1870" s="92">
        <f>F1869*hsTTK</f>
        <v>10941.16017</v>
      </c>
      <c r="G1870" s="65"/>
    </row>
    <row r="1871" spans="1:7" customHeight="1" ht="14.1">
      <c r="A1871" s="87" t="s">
        <v>977</v>
      </c>
      <c r="B1871" s="88" t="s">
        <v>983</v>
      </c>
      <c r="C1871" s="89" t="s">
        <v>62</v>
      </c>
      <c r="D1871" s="90" t="s">
        <v>984</v>
      </c>
      <c r="E1871" s="91"/>
      <c r="F1871" s="92">
        <f>F1870+F1869</f>
        <v>448587.56697</v>
      </c>
      <c r="G1871" s="65"/>
    </row>
    <row r="1872" spans="1:7" customHeight="1" ht="14.1">
      <c r="A1872" s="87" t="s">
        <v>977</v>
      </c>
      <c r="B1872" s="88" t="s">
        <v>985</v>
      </c>
      <c r="C1872" s="89" t="s">
        <v>77</v>
      </c>
      <c r="D1872" s="90" t="str">
        <f>hsCPC*100&amp;"%xT"</f>
        <v>6.5%xT</v>
      </c>
      <c r="E1872" s="91"/>
      <c r="F1872" s="92">
        <f>F1871*hsCPC</f>
        <v>29158.19185305</v>
      </c>
      <c r="G1872" s="65"/>
    </row>
    <row r="1873" spans="1:7" customHeight="1" ht="14.1">
      <c r="A1873" s="87" t="s">
        <v>977</v>
      </c>
      <c r="B1873" s="88" t="s">
        <v>986</v>
      </c>
      <c r="C1873" s="89" t="s">
        <v>79</v>
      </c>
      <c r="D1873" s="90" t="str">
        <f>hsTL*100&amp;"%x(T+C)"</f>
        <v>5.5%x(T+C)</v>
      </c>
      <c r="E1873" s="91"/>
      <c r="F1873" s="92">
        <f>hsTL*(F1872+F1871)</f>
        <v>26276.016735268</v>
      </c>
      <c r="G1873" s="65"/>
    </row>
    <row r="1874" spans="1:7" customHeight="1" ht="14.1">
      <c r="A1874" s="87" t="s">
        <v>977</v>
      </c>
      <c r="B1874" s="88" t="s">
        <v>987</v>
      </c>
      <c r="C1874" s="89" t="s">
        <v>81</v>
      </c>
      <c r="D1874" s="90" t="s">
        <v>82</v>
      </c>
      <c r="E1874" s="91"/>
      <c r="F1874" s="92">
        <f>(F1873+F1872+F1871)</f>
        <v>504021.77555832</v>
      </c>
      <c r="G1874" s="65"/>
    </row>
    <row r="1875" spans="1:7" customHeight="1" ht="14.1">
      <c r="A1875" s="87" t="s">
        <v>977</v>
      </c>
      <c r="B1875" s="88" t="s">
        <v>988</v>
      </c>
      <c r="C1875" s="89" t="s">
        <v>84</v>
      </c>
      <c r="D1875" s="90" t="s">
        <v>85</v>
      </c>
      <c r="E1875" s="91"/>
      <c r="F1875" s="92">
        <f>F1874*10/100</f>
        <v>50402.177555832</v>
      </c>
      <c r="G1875" s="65"/>
    </row>
    <row r="1876" spans="1:7" customHeight="1" ht="14.1">
      <c r="A1876" s="87" t="s">
        <v>977</v>
      </c>
      <c r="B1876" s="88" t="s">
        <v>989</v>
      </c>
      <c r="C1876" s="89" t="s">
        <v>990</v>
      </c>
      <c r="D1876" s="90" t="str">
        <f>hsLT*100&amp;"%x(G+GTGT)"</f>
        <v>1%x(G+GTGT)</v>
      </c>
      <c r="E1876" s="91"/>
      <c r="F1876" s="92">
        <f>hsLT*(F1875+F1874)</f>
        <v>5544.2395311415</v>
      </c>
      <c r="G1876" s="65"/>
    </row>
    <row r="1877" spans="1:7" customHeight="1" ht="14.1">
      <c r="A1877" s="87" t="s">
        <v>977</v>
      </c>
      <c r="B1877" s="88" t="s">
        <v>991</v>
      </c>
      <c r="C1877" s="89" t="s">
        <v>89</v>
      </c>
      <c r="D1877" s="90" t="s">
        <v>992</v>
      </c>
      <c r="E1877" s="91"/>
      <c r="F1877" s="92">
        <f>(F1876+F1875+F1874)</f>
        <v>559968.19264529</v>
      </c>
      <c r="G1877" s="65"/>
    </row>
    <row r="1878" spans="1:7" customHeight="1" ht="14.1">
      <c r="A1878" s="211" t="s">
        <v>1425</v>
      </c>
      <c r="B1878" s="212"/>
      <c r="C1878" s="213"/>
      <c r="D1878" s="214"/>
      <c r="E1878" s="215"/>
      <c r="F1878" s="216"/>
      <c r="G1878" s="65"/>
    </row>
    <row r="1879" spans="1:7" customHeight="1" ht="14.1">
      <c r="A1879" s="207" t="s">
        <v>407</v>
      </c>
      <c r="B1879" s="208" t="s">
        <v>1426</v>
      </c>
      <c r="C1879" s="60"/>
      <c r="D1879" s="209"/>
      <c r="E1879" s="38"/>
      <c r="F1879" s="210"/>
      <c r="G1879" s="65"/>
    </row>
    <row r="1880" spans="1:7" customHeight="1" ht="14.1">
      <c r="A1880" s="207" t="s">
        <v>1182</v>
      </c>
      <c r="B1880" s="208"/>
      <c r="C1880" s="60"/>
      <c r="D1880" s="209"/>
      <c r="E1880" s="38"/>
      <c r="F1880" s="210"/>
      <c r="G1880" s="65"/>
    </row>
    <row r="1881" spans="1:7" customHeight="1" ht="14.1">
      <c r="A1881" s="93" t="s">
        <v>977</v>
      </c>
      <c r="B1881" s="94" t="s">
        <v>995</v>
      </c>
      <c r="C1881" s="95"/>
      <c r="D1881" s="96"/>
      <c r="E1881" s="97"/>
      <c r="F1881" s="98"/>
      <c r="G1881" s="65"/>
    </row>
    <row r="1882" spans="1:7" customHeight="1" ht="14.1">
      <c r="A1882" s="87" t="s">
        <v>977</v>
      </c>
      <c r="B1882" s="88" t="s">
        <v>979</v>
      </c>
      <c r="C1882" s="89"/>
      <c r="D1882" s="90"/>
      <c r="E1882" s="91"/>
      <c r="F1882" s="92">
        <f>SUM(F1883:F1883)</f>
        <v>523613.16</v>
      </c>
      <c r="G1882" s="65"/>
    </row>
    <row r="1883" spans="1:7" customHeight="1" ht="14.1">
      <c r="A1883" s="87" t="s">
        <v>1200</v>
      </c>
      <c r="B1883" s="88" t="s">
        <v>801</v>
      </c>
      <c r="C1883" s="89" t="s">
        <v>175</v>
      </c>
      <c r="D1883" s="90">
        <v>1.89</v>
      </c>
      <c r="E1883" s="91">
        <f>Table05!E11</f>
        <v>277044</v>
      </c>
      <c r="F1883" s="92">
        <f>D1883*E1883</f>
        <v>523613.16</v>
      </c>
      <c r="G1883" s="65"/>
    </row>
    <row r="1884" spans="1:7" customHeight="1" ht="14.1">
      <c r="A1884" s="87" t="s">
        <v>977</v>
      </c>
      <c r="B1884" s="88" t="s">
        <v>981</v>
      </c>
      <c r="C1884" s="89"/>
      <c r="D1884" s="90"/>
      <c r="E1884" s="91"/>
      <c r="F1884" s="92">
        <f>SUM(F1883:F1882)/2</f>
        <v>523613.16</v>
      </c>
      <c r="G1884" s="65"/>
    </row>
    <row r="1885" spans="1:7" customHeight="1" ht="14.1">
      <c r="A1885" s="87" t="s">
        <v>977</v>
      </c>
      <c r="B1885" s="88" t="s">
        <v>982</v>
      </c>
      <c r="C1885" s="89" t="s">
        <v>75</v>
      </c>
      <c r="D1885" s="90" t="str">
        <f>hsTTK*100&amp;"%x(VL+NC+M)"</f>
        <v>2.5%x(VL+NC+M)</v>
      </c>
      <c r="E1885" s="91"/>
      <c r="F1885" s="92">
        <f>F1884*hsTTK</f>
        <v>13090.329</v>
      </c>
      <c r="G1885" s="65"/>
    </row>
    <row r="1886" spans="1:7" customHeight="1" ht="14.1">
      <c r="A1886" s="87" t="s">
        <v>977</v>
      </c>
      <c r="B1886" s="88" t="s">
        <v>983</v>
      </c>
      <c r="C1886" s="89" t="s">
        <v>62</v>
      </c>
      <c r="D1886" s="90" t="s">
        <v>984</v>
      </c>
      <c r="E1886" s="91"/>
      <c r="F1886" s="92">
        <f>F1885+F1884</f>
        <v>536703.489</v>
      </c>
      <c r="G1886" s="65"/>
    </row>
    <row r="1887" spans="1:7" customHeight="1" ht="14.1">
      <c r="A1887" s="87" t="s">
        <v>977</v>
      </c>
      <c r="B1887" s="88" t="s">
        <v>985</v>
      </c>
      <c r="C1887" s="89" t="s">
        <v>77</v>
      </c>
      <c r="D1887" s="90" t="str">
        <f>hsCPC*100&amp;"%xT"</f>
        <v>6.5%xT</v>
      </c>
      <c r="E1887" s="91"/>
      <c r="F1887" s="92">
        <f>F1886*hsCPC</f>
        <v>34885.726785</v>
      </c>
      <c r="G1887" s="65"/>
    </row>
    <row r="1888" spans="1:7" customHeight="1" ht="14.1">
      <c r="A1888" s="87" t="s">
        <v>977</v>
      </c>
      <c r="B1888" s="88" t="s">
        <v>986</v>
      </c>
      <c r="C1888" s="89" t="s">
        <v>79</v>
      </c>
      <c r="D1888" s="90" t="str">
        <f>hsTL*100&amp;"%x(T+C)"</f>
        <v>5.5%x(T+C)</v>
      </c>
      <c r="E1888" s="91"/>
      <c r="F1888" s="92">
        <f>hsTL*(F1887+F1886)</f>
        <v>31437.406868175</v>
      </c>
      <c r="G1888" s="65"/>
    </row>
    <row r="1889" spans="1:7" customHeight="1" ht="14.1">
      <c r="A1889" s="87" t="s">
        <v>977</v>
      </c>
      <c r="B1889" s="88" t="s">
        <v>987</v>
      </c>
      <c r="C1889" s="89" t="s">
        <v>81</v>
      </c>
      <c r="D1889" s="90" t="s">
        <v>82</v>
      </c>
      <c r="E1889" s="91"/>
      <c r="F1889" s="92">
        <f>(F1888+F1887+F1886)</f>
        <v>603026.62265317</v>
      </c>
      <c r="G1889" s="65"/>
    </row>
    <row r="1890" spans="1:7" customHeight="1" ht="14.1">
      <c r="A1890" s="87" t="s">
        <v>977</v>
      </c>
      <c r="B1890" s="88" t="s">
        <v>988</v>
      </c>
      <c r="C1890" s="89" t="s">
        <v>84</v>
      </c>
      <c r="D1890" s="90" t="s">
        <v>85</v>
      </c>
      <c r="E1890" s="91"/>
      <c r="F1890" s="92">
        <f>F1889*10/100</f>
        <v>60302.662265317</v>
      </c>
      <c r="G1890" s="65"/>
    </row>
    <row r="1891" spans="1:7" customHeight="1" ht="14.1">
      <c r="A1891" s="87" t="s">
        <v>977</v>
      </c>
      <c r="B1891" s="88" t="s">
        <v>989</v>
      </c>
      <c r="C1891" s="89" t="s">
        <v>990</v>
      </c>
      <c r="D1891" s="90" t="str">
        <f>hsLT*100&amp;"%x(G+GTGT)"</f>
        <v>1%x(G+GTGT)</v>
      </c>
      <c r="E1891" s="91"/>
      <c r="F1891" s="92">
        <f>hsLT*(F1890+F1889)</f>
        <v>6633.2928491849</v>
      </c>
      <c r="G1891" s="65"/>
    </row>
    <row r="1892" spans="1:7" customHeight="1" ht="14.1">
      <c r="A1892" s="87" t="s">
        <v>977</v>
      </c>
      <c r="B1892" s="88" t="s">
        <v>991</v>
      </c>
      <c r="C1892" s="89" t="s">
        <v>89</v>
      </c>
      <c r="D1892" s="90" t="s">
        <v>992</v>
      </c>
      <c r="E1892" s="91"/>
      <c r="F1892" s="92">
        <f>(F1891+F1890+F1889)</f>
        <v>669962.57776768</v>
      </c>
      <c r="G1892" s="65"/>
    </row>
    <row r="1893" spans="1:7" customHeight="1" ht="14.1">
      <c r="A1893" s="211" t="s">
        <v>1427</v>
      </c>
      <c r="B1893" s="212"/>
      <c r="C1893" s="213"/>
      <c r="D1893" s="214"/>
      <c r="E1893" s="215"/>
      <c r="F1893" s="216"/>
      <c r="G1893" s="65"/>
    </row>
    <row r="1894" spans="1:7" customHeight="1" ht="14.1">
      <c r="A1894" s="207" t="s">
        <v>410</v>
      </c>
      <c r="B1894" s="208" t="s">
        <v>1428</v>
      </c>
      <c r="C1894" s="60"/>
      <c r="D1894" s="209"/>
      <c r="E1894" s="38"/>
      <c r="F1894" s="210"/>
      <c r="G1894" s="65"/>
    </row>
    <row r="1895" spans="1:7" customHeight="1" ht="14.1">
      <c r="A1895" s="207" t="s">
        <v>1182</v>
      </c>
      <c r="B1895" s="208"/>
      <c r="C1895" s="60"/>
      <c r="D1895" s="209"/>
      <c r="E1895" s="38"/>
      <c r="F1895" s="210"/>
      <c r="G1895" s="65"/>
    </row>
    <row r="1896" spans="1:7" customHeight="1" ht="14.1">
      <c r="A1896" s="93" t="s">
        <v>977</v>
      </c>
      <c r="B1896" s="94" t="s">
        <v>995</v>
      </c>
      <c r="C1896" s="95"/>
      <c r="D1896" s="96"/>
      <c r="E1896" s="97"/>
      <c r="F1896" s="98"/>
      <c r="G1896" s="65"/>
    </row>
    <row r="1897" spans="1:7" customHeight="1" ht="14.1">
      <c r="A1897" s="87" t="s">
        <v>977</v>
      </c>
      <c r="B1897" s="88" t="s">
        <v>979</v>
      </c>
      <c r="C1897" s="89"/>
      <c r="D1897" s="90"/>
      <c r="E1897" s="91"/>
      <c r="F1897" s="92">
        <f>SUM(F1898:F1898)</f>
        <v>828361.56</v>
      </c>
      <c r="G1897" s="65"/>
    </row>
    <row r="1898" spans="1:7" customHeight="1" ht="14.1">
      <c r="A1898" s="87" t="s">
        <v>1200</v>
      </c>
      <c r="B1898" s="88" t="s">
        <v>801</v>
      </c>
      <c r="C1898" s="89" t="s">
        <v>175</v>
      </c>
      <c r="D1898" s="90">
        <v>2.99</v>
      </c>
      <c r="E1898" s="91">
        <f>Table05!E11</f>
        <v>277044</v>
      </c>
      <c r="F1898" s="92">
        <f>D1898*E1898</f>
        <v>828361.56</v>
      </c>
      <c r="G1898" s="65"/>
    </row>
    <row r="1899" spans="1:7" customHeight="1" ht="14.1">
      <c r="A1899" s="87" t="s">
        <v>977</v>
      </c>
      <c r="B1899" s="88" t="s">
        <v>981</v>
      </c>
      <c r="C1899" s="89"/>
      <c r="D1899" s="90"/>
      <c r="E1899" s="91"/>
      <c r="F1899" s="92">
        <f>SUM(F1898:F1897)/2</f>
        <v>828361.56</v>
      </c>
      <c r="G1899" s="65"/>
    </row>
    <row r="1900" spans="1:7" customHeight="1" ht="14.1">
      <c r="A1900" s="87" t="s">
        <v>977</v>
      </c>
      <c r="B1900" s="88" t="s">
        <v>982</v>
      </c>
      <c r="C1900" s="89" t="s">
        <v>75</v>
      </c>
      <c r="D1900" s="90" t="str">
        <f>hsTTK*100&amp;"%x(VL+NC+M)"</f>
        <v>2.5%x(VL+NC+M)</v>
      </c>
      <c r="E1900" s="91"/>
      <c r="F1900" s="92">
        <f>F1899*hsTTK</f>
        <v>20709.039</v>
      </c>
      <c r="G1900" s="65"/>
    </row>
    <row r="1901" spans="1:7" customHeight="1" ht="14.1">
      <c r="A1901" s="87" t="s">
        <v>977</v>
      </c>
      <c r="B1901" s="88" t="s">
        <v>983</v>
      </c>
      <c r="C1901" s="89" t="s">
        <v>62</v>
      </c>
      <c r="D1901" s="90" t="s">
        <v>984</v>
      </c>
      <c r="E1901" s="91"/>
      <c r="F1901" s="92">
        <f>F1900+F1899</f>
        <v>849070.599</v>
      </c>
      <c r="G1901" s="65"/>
    </row>
    <row r="1902" spans="1:7" customHeight="1" ht="14.1">
      <c r="A1902" s="87" t="s">
        <v>977</v>
      </c>
      <c r="B1902" s="88" t="s">
        <v>985</v>
      </c>
      <c r="C1902" s="89" t="s">
        <v>77</v>
      </c>
      <c r="D1902" s="90" t="str">
        <f>hsCPC*100&amp;"%xT"</f>
        <v>6.5%xT</v>
      </c>
      <c r="E1902" s="91"/>
      <c r="F1902" s="92">
        <f>F1901*hsCPC</f>
        <v>55189.588935</v>
      </c>
      <c r="G1902" s="65"/>
    </row>
    <row r="1903" spans="1:7" customHeight="1" ht="14.1">
      <c r="A1903" s="87" t="s">
        <v>977</v>
      </c>
      <c r="B1903" s="88" t="s">
        <v>986</v>
      </c>
      <c r="C1903" s="89" t="s">
        <v>79</v>
      </c>
      <c r="D1903" s="90" t="str">
        <f>hsTL*100&amp;"%x(T+C)"</f>
        <v>5.5%x(T+C)</v>
      </c>
      <c r="E1903" s="91"/>
      <c r="F1903" s="92">
        <f>hsTL*(F1902+F1901)</f>
        <v>49734.310336425</v>
      </c>
      <c r="G1903" s="65"/>
    </row>
    <row r="1904" spans="1:7" customHeight="1" ht="14.1">
      <c r="A1904" s="87" t="s">
        <v>977</v>
      </c>
      <c r="B1904" s="88" t="s">
        <v>987</v>
      </c>
      <c r="C1904" s="89" t="s">
        <v>81</v>
      </c>
      <c r="D1904" s="90" t="s">
        <v>82</v>
      </c>
      <c r="E1904" s="91"/>
      <c r="F1904" s="92">
        <f>(F1903+F1902+F1901)</f>
        <v>953994.49827143</v>
      </c>
      <c r="G1904" s="65"/>
    </row>
    <row r="1905" spans="1:7" customHeight="1" ht="14.1">
      <c r="A1905" s="87" t="s">
        <v>977</v>
      </c>
      <c r="B1905" s="88" t="s">
        <v>988</v>
      </c>
      <c r="C1905" s="89" t="s">
        <v>84</v>
      </c>
      <c r="D1905" s="90" t="s">
        <v>85</v>
      </c>
      <c r="E1905" s="91"/>
      <c r="F1905" s="92">
        <f>F1904*10/100</f>
        <v>95399.449827143</v>
      </c>
      <c r="G1905" s="65"/>
    </row>
    <row r="1906" spans="1:7" customHeight="1" ht="14.1">
      <c r="A1906" s="87" t="s">
        <v>977</v>
      </c>
      <c r="B1906" s="88" t="s">
        <v>989</v>
      </c>
      <c r="C1906" s="89" t="s">
        <v>990</v>
      </c>
      <c r="D1906" s="90" t="str">
        <f>hsLT*100&amp;"%x(G+GTGT)"</f>
        <v>1%x(G+GTGT)</v>
      </c>
      <c r="E1906" s="91"/>
      <c r="F1906" s="92">
        <f>hsLT*(F1905+F1904)</f>
        <v>10493.939480986</v>
      </c>
      <c r="G1906" s="65"/>
    </row>
    <row r="1907" spans="1:7" customHeight="1" ht="14.1">
      <c r="A1907" s="87" t="s">
        <v>977</v>
      </c>
      <c r="B1907" s="88" t="s">
        <v>991</v>
      </c>
      <c r="C1907" s="89" t="s">
        <v>89</v>
      </c>
      <c r="D1907" s="90" t="s">
        <v>992</v>
      </c>
      <c r="E1907" s="91"/>
      <c r="F1907" s="92">
        <f>(F1906+F1905+F1904)</f>
        <v>1059887.8875796</v>
      </c>
      <c r="G1907" s="65"/>
    </row>
    <row r="1908" spans="1:7" customHeight="1" ht="14.1">
      <c r="A1908" s="211" t="s">
        <v>1429</v>
      </c>
      <c r="B1908" s="212"/>
      <c r="C1908" s="213"/>
      <c r="D1908" s="214"/>
      <c r="E1908" s="215"/>
      <c r="F1908" s="216"/>
      <c r="G1908" s="65"/>
    </row>
    <row r="1909" spans="1:7" customHeight="1" ht="14.1">
      <c r="A1909" s="207" t="s">
        <v>413</v>
      </c>
      <c r="B1909" s="208" t="s">
        <v>1430</v>
      </c>
      <c r="C1909" s="60"/>
      <c r="D1909" s="209"/>
      <c r="E1909" s="38"/>
      <c r="F1909" s="210"/>
      <c r="G1909" s="65"/>
    </row>
    <row r="1910" spans="1:7" customHeight="1" ht="14.1">
      <c r="A1910" s="207" t="s">
        <v>1182</v>
      </c>
      <c r="B1910" s="208"/>
      <c r="C1910" s="60"/>
      <c r="D1910" s="209"/>
      <c r="E1910" s="38"/>
      <c r="F1910" s="210"/>
      <c r="G1910" s="65"/>
    </row>
    <row r="1911" spans="1:7" customHeight="1" ht="14.1">
      <c r="A1911" s="93" t="s">
        <v>977</v>
      </c>
      <c r="B1911" s="94" t="s">
        <v>1431</v>
      </c>
      <c r="C1911" s="95"/>
      <c r="D1911" s="96"/>
      <c r="E1911" s="97"/>
      <c r="F1911" s="98"/>
      <c r="G1911" s="65"/>
    </row>
    <row r="1912" spans="1:7" customHeight="1" ht="14.1">
      <c r="A1912" s="87" t="s">
        <v>977</v>
      </c>
      <c r="B1912" s="88" t="s">
        <v>979</v>
      </c>
      <c r="C1912" s="89"/>
      <c r="D1912" s="90"/>
      <c r="E1912" s="91"/>
      <c r="F1912" s="92">
        <f>SUM(F1913:F1913)</f>
        <v>94289.69</v>
      </c>
      <c r="G1912" s="65"/>
    </row>
    <row r="1913" spans="1:7" customHeight="1" ht="14.1">
      <c r="A1913" s="87" t="s">
        <v>1065</v>
      </c>
      <c r="B1913" s="88" t="s">
        <v>797</v>
      </c>
      <c r="C1913" s="89" t="s">
        <v>175</v>
      </c>
      <c r="D1913" s="90">
        <v>0.37</v>
      </c>
      <c r="E1913" s="91">
        <f>Table05!E9</f>
        <v>254837</v>
      </c>
      <c r="F1913" s="92">
        <f>D1913*E1913</f>
        <v>94289.69</v>
      </c>
      <c r="G1913" s="65"/>
    </row>
    <row r="1914" spans="1:7" customHeight="1" ht="14.1">
      <c r="A1914" s="87" t="s">
        <v>977</v>
      </c>
      <c r="B1914" s="88" t="s">
        <v>981</v>
      </c>
      <c r="C1914" s="89"/>
      <c r="D1914" s="90"/>
      <c r="E1914" s="91"/>
      <c r="F1914" s="92">
        <f>SUM(F1913:F1912)/2</f>
        <v>94289.69</v>
      </c>
      <c r="G1914" s="65"/>
    </row>
    <row r="1915" spans="1:7" customHeight="1" ht="14.1">
      <c r="A1915" s="87" t="s">
        <v>977</v>
      </c>
      <c r="B1915" s="88" t="s">
        <v>982</v>
      </c>
      <c r="C1915" s="89" t="s">
        <v>75</v>
      </c>
      <c r="D1915" s="90" t="str">
        <f>hsTTK*100&amp;"%x(VL+NC+M)"</f>
        <v>2.5%x(VL+NC+M)</v>
      </c>
      <c r="E1915" s="91"/>
      <c r="F1915" s="92">
        <f>F1914*hsTTK</f>
        <v>2357.24225</v>
      </c>
      <c r="G1915" s="65"/>
    </row>
    <row r="1916" spans="1:7" customHeight="1" ht="14.1">
      <c r="A1916" s="87" t="s">
        <v>977</v>
      </c>
      <c r="B1916" s="88" t="s">
        <v>983</v>
      </c>
      <c r="C1916" s="89" t="s">
        <v>62</v>
      </c>
      <c r="D1916" s="90" t="s">
        <v>984</v>
      </c>
      <c r="E1916" s="91"/>
      <c r="F1916" s="92">
        <f>F1915+F1914</f>
        <v>96646.93225</v>
      </c>
      <c r="G1916" s="65"/>
    </row>
    <row r="1917" spans="1:7" customHeight="1" ht="14.1">
      <c r="A1917" s="87" t="s">
        <v>977</v>
      </c>
      <c r="B1917" s="88" t="s">
        <v>985</v>
      </c>
      <c r="C1917" s="89" t="s">
        <v>77</v>
      </c>
      <c r="D1917" s="90" t="str">
        <f>hsCPC*100&amp;"%xT"</f>
        <v>6.5%xT</v>
      </c>
      <c r="E1917" s="91"/>
      <c r="F1917" s="92">
        <f>F1916*hsCPC</f>
        <v>6282.05059625</v>
      </c>
      <c r="G1917" s="65"/>
    </row>
    <row r="1918" spans="1:7" customHeight="1" ht="14.1">
      <c r="A1918" s="87" t="s">
        <v>977</v>
      </c>
      <c r="B1918" s="88" t="s">
        <v>986</v>
      </c>
      <c r="C1918" s="89" t="s">
        <v>79</v>
      </c>
      <c r="D1918" s="90" t="str">
        <f>hsTL*100&amp;"%x(T+C)"</f>
        <v>5.5%x(T+C)</v>
      </c>
      <c r="E1918" s="91"/>
      <c r="F1918" s="92">
        <f>hsTL*(F1917+F1916)</f>
        <v>5661.0940565438</v>
      </c>
      <c r="G1918" s="65"/>
    </row>
    <row r="1919" spans="1:7" customHeight="1" ht="14.1">
      <c r="A1919" s="87" t="s">
        <v>977</v>
      </c>
      <c r="B1919" s="88" t="s">
        <v>987</v>
      </c>
      <c r="C1919" s="89" t="s">
        <v>81</v>
      </c>
      <c r="D1919" s="90" t="s">
        <v>82</v>
      </c>
      <c r="E1919" s="91"/>
      <c r="F1919" s="92">
        <f>(F1918+F1917+F1916)</f>
        <v>108590.07690279</v>
      </c>
      <c r="G1919" s="65"/>
    </row>
    <row r="1920" spans="1:7" customHeight="1" ht="14.1">
      <c r="A1920" s="87" t="s">
        <v>977</v>
      </c>
      <c r="B1920" s="88" t="s">
        <v>988</v>
      </c>
      <c r="C1920" s="89" t="s">
        <v>84</v>
      </c>
      <c r="D1920" s="90" t="s">
        <v>85</v>
      </c>
      <c r="E1920" s="91"/>
      <c r="F1920" s="92">
        <f>F1919*10/100</f>
        <v>10859.007690279</v>
      </c>
      <c r="G1920" s="65"/>
    </row>
    <row r="1921" spans="1:7" customHeight="1" ht="14.1">
      <c r="A1921" s="87" t="s">
        <v>977</v>
      </c>
      <c r="B1921" s="88" t="s">
        <v>989</v>
      </c>
      <c r="C1921" s="89" t="s">
        <v>990</v>
      </c>
      <c r="D1921" s="90" t="str">
        <f>hsLT*100&amp;"%x(G+GTGT)"</f>
        <v>1%x(G+GTGT)</v>
      </c>
      <c r="E1921" s="91"/>
      <c r="F1921" s="92">
        <f>hsLT*(F1920+F1919)</f>
        <v>1194.4908459307</v>
      </c>
      <c r="G1921" s="65"/>
    </row>
    <row r="1922" spans="1:7" customHeight="1" ht="14.1">
      <c r="A1922" s="87" t="s">
        <v>977</v>
      </c>
      <c r="B1922" s="88" t="s">
        <v>991</v>
      </c>
      <c r="C1922" s="89" t="s">
        <v>89</v>
      </c>
      <c r="D1922" s="90" t="s">
        <v>992</v>
      </c>
      <c r="E1922" s="91"/>
      <c r="F1922" s="92">
        <f>(F1921+F1920+F1919)</f>
        <v>120643.575439</v>
      </c>
      <c r="G1922" s="65"/>
    </row>
    <row r="1923" spans="1:7" customHeight="1" ht="14.1">
      <c r="A1923" s="211" t="s">
        <v>1432</v>
      </c>
      <c r="B1923" s="212"/>
      <c r="C1923" s="213"/>
      <c r="D1923" s="214"/>
      <c r="E1923" s="215"/>
      <c r="F1923" s="216"/>
      <c r="G1923" s="65"/>
    </row>
    <row r="1924" spans="1:7" customHeight="1" ht="14.1">
      <c r="A1924" s="207" t="s">
        <v>417</v>
      </c>
      <c r="B1924" s="208" t="s">
        <v>1433</v>
      </c>
      <c r="C1924" s="60"/>
      <c r="D1924" s="209"/>
      <c r="E1924" s="38"/>
      <c r="F1924" s="210"/>
      <c r="G1924" s="65"/>
    </row>
    <row r="1925" spans="1:7" customHeight="1" ht="14.1">
      <c r="A1925" s="207" t="s">
        <v>1182</v>
      </c>
      <c r="B1925" s="208" t="s">
        <v>1434</v>
      </c>
      <c r="C1925" s="60"/>
      <c r="D1925" s="209"/>
      <c r="E1925" s="38"/>
      <c r="F1925" s="210"/>
      <c r="G1925" s="65"/>
    </row>
    <row r="1926" spans="1:7" customHeight="1" ht="14.1">
      <c r="A1926" s="93" t="s">
        <v>977</v>
      </c>
      <c r="B1926" s="94" t="s">
        <v>978</v>
      </c>
      <c r="C1926" s="95"/>
      <c r="D1926" s="96"/>
      <c r="E1926" s="97"/>
      <c r="F1926" s="98"/>
      <c r="G1926" s="65"/>
    </row>
    <row r="1927" spans="1:7" customHeight="1" ht="14.1">
      <c r="A1927" s="87" t="s">
        <v>977</v>
      </c>
      <c r="B1927" s="88" t="s">
        <v>1012</v>
      </c>
      <c r="C1927" s="89"/>
      <c r="D1927" s="90"/>
      <c r="E1927" s="91"/>
      <c r="F1927" s="92">
        <f>SUM(F1928:F1928)</f>
        <v>39724.206</v>
      </c>
      <c r="G1927" s="65"/>
    </row>
    <row r="1928" spans="1:7" customHeight="1" ht="14.1">
      <c r="A1928" s="87" t="s">
        <v>1435</v>
      </c>
      <c r="B1928" s="88" t="s">
        <v>962</v>
      </c>
      <c r="C1928" s="89" t="s">
        <v>830</v>
      </c>
      <c r="D1928" s="90">
        <v>0.017</v>
      </c>
      <c r="E1928" s="91">
        <f>Table06!E73</f>
        <v>2336718</v>
      </c>
      <c r="F1928" s="92">
        <f>D1928*E1928</f>
        <v>39724.206</v>
      </c>
      <c r="G1928" s="65"/>
    </row>
    <row r="1929" spans="1:7" customHeight="1" ht="14.1">
      <c r="A1929" s="87" t="s">
        <v>977</v>
      </c>
      <c r="B1929" s="88" t="s">
        <v>981</v>
      </c>
      <c r="C1929" s="89"/>
      <c r="D1929" s="90"/>
      <c r="E1929" s="91"/>
      <c r="F1929" s="92">
        <f>SUM(F1928:F1927)/2</f>
        <v>39724.206</v>
      </c>
      <c r="G1929" s="65"/>
    </row>
    <row r="1930" spans="1:7" customHeight="1" ht="14.1">
      <c r="A1930" s="87" t="s">
        <v>977</v>
      </c>
      <c r="B1930" s="88" t="s">
        <v>982</v>
      </c>
      <c r="C1930" s="89" t="s">
        <v>75</v>
      </c>
      <c r="D1930" s="90" t="str">
        <f>hsTTK*100&amp;"%x(VL+NC+M)"</f>
        <v>2.5%x(VL+NC+M)</v>
      </c>
      <c r="E1930" s="91"/>
      <c r="F1930" s="92">
        <f>F1929*hsTTK</f>
        <v>993.10515</v>
      </c>
      <c r="G1930" s="65"/>
    </row>
    <row r="1931" spans="1:7" customHeight="1" ht="14.1">
      <c r="A1931" s="87" t="s">
        <v>977</v>
      </c>
      <c r="B1931" s="88" t="s">
        <v>983</v>
      </c>
      <c r="C1931" s="89" t="s">
        <v>62</v>
      </c>
      <c r="D1931" s="90" t="s">
        <v>984</v>
      </c>
      <c r="E1931" s="91"/>
      <c r="F1931" s="92">
        <f>F1930+F1929</f>
        <v>40717.31115</v>
      </c>
      <c r="G1931" s="65"/>
    </row>
    <row r="1932" spans="1:7" customHeight="1" ht="14.1">
      <c r="A1932" s="87" t="s">
        <v>977</v>
      </c>
      <c r="B1932" s="88" t="s">
        <v>985</v>
      </c>
      <c r="C1932" s="89" t="s">
        <v>77</v>
      </c>
      <c r="D1932" s="90" t="str">
        <f>hsCPC*100&amp;"%xT"</f>
        <v>6.5%xT</v>
      </c>
      <c r="E1932" s="91"/>
      <c r="F1932" s="92">
        <f>F1931*hsCPC</f>
        <v>2646.62522475</v>
      </c>
      <c r="G1932" s="65"/>
    </row>
    <row r="1933" spans="1:7" customHeight="1" ht="14.1">
      <c r="A1933" s="87" t="s">
        <v>977</v>
      </c>
      <c r="B1933" s="88" t="s">
        <v>986</v>
      </c>
      <c r="C1933" s="89" t="s">
        <v>79</v>
      </c>
      <c r="D1933" s="90" t="str">
        <f>hsTL*100&amp;"%x(T+C)"</f>
        <v>5.5%x(T+C)</v>
      </c>
      <c r="E1933" s="91"/>
      <c r="F1933" s="92">
        <f>hsTL*(F1932+F1931)</f>
        <v>2385.0165006113</v>
      </c>
      <c r="G1933" s="65"/>
    </row>
    <row r="1934" spans="1:7" customHeight="1" ht="14.1">
      <c r="A1934" s="87" t="s">
        <v>977</v>
      </c>
      <c r="B1934" s="88" t="s">
        <v>987</v>
      </c>
      <c r="C1934" s="89" t="s">
        <v>81</v>
      </c>
      <c r="D1934" s="90" t="s">
        <v>82</v>
      </c>
      <c r="E1934" s="91"/>
      <c r="F1934" s="92">
        <f>(F1933+F1932+F1931)</f>
        <v>45748.952875361</v>
      </c>
      <c r="G1934" s="65"/>
    </row>
    <row r="1935" spans="1:7" customHeight="1" ht="14.1">
      <c r="A1935" s="87" t="s">
        <v>977</v>
      </c>
      <c r="B1935" s="88" t="s">
        <v>988</v>
      </c>
      <c r="C1935" s="89" t="s">
        <v>84</v>
      </c>
      <c r="D1935" s="90" t="s">
        <v>85</v>
      </c>
      <c r="E1935" s="91"/>
      <c r="F1935" s="92">
        <f>F1934*10/100</f>
        <v>4574.8952875361</v>
      </c>
      <c r="G1935" s="65"/>
    </row>
    <row r="1936" spans="1:7" customHeight="1" ht="14.1">
      <c r="A1936" s="87" t="s">
        <v>977</v>
      </c>
      <c r="B1936" s="88" t="s">
        <v>989</v>
      </c>
      <c r="C1936" s="89" t="s">
        <v>990</v>
      </c>
      <c r="D1936" s="90" t="str">
        <f>hsLT*100&amp;"%x(G+GTGT)"</f>
        <v>1%x(G+GTGT)</v>
      </c>
      <c r="E1936" s="91"/>
      <c r="F1936" s="92">
        <f>hsLT*(F1935+F1934)</f>
        <v>503.23848162897</v>
      </c>
      <c r="G1936" s="65"/>
    </row>
    <row r="1937" spans="1:7" customHeight="1" ht="14.1">
      <c r="A1937" s="87" t="s">
        <v>977</v>
      </c>
      <c r="B1937" s="88" t="s">
        <v>991</v>
      </c>
      <c r="C1937" s="89" t="s">
        <v>89</v>
      </c>
      <c r="D1937" s="90" t="s">
        <v>992</v>
      </c>
      <c r="E1937" s="91"/>
      <c r="F1937" s="92">
        <f>(F1936+F1935+F1934)</f>
        <v>50827.086644526</v>
      </c>
      <c r="G1937" s="65"/>
    </row>
    <row r="1938" spans="1:7" customHeight="1" ht="14.1">
      <c r="A1938" s="211" t="s">
        <v>1436</v>
      </c>
      <c r="B1938" s="212"/>
      <c r="C1938" s="213"/>
      <c r="D1938" s="214"/>
      <c r="E1938" s="215"/>
      <c r="F1938" s="216"/>
      <c r="G1938" s="65"/>
    </row>
    <row r="1939" spans="1:7" customHeight="1" ht="14.1">
      <c r="A1939" s="207" t="s">
        <v>420</v>
      </c>
      <c r="B1939" s="208" t="s">
        <v>1437</v>
      </c>
      <c r="C1939" s="60"/>
      <c r="D1939" s="209"/>
      <c r="E1939" s="38"/>
      <c r="F1939" s="210"/>
      <c r="G1939" s="65"/>
    </row>
    <row r="1940" spans="1:7" customHeight="1" ht="14.1">
      <c r="A1940" s="207" t="s">
        <v>1182</v>
      </c>
      <c r="B1940" s="208"/>
      <c r="C1940" s="60"/>
      <c r="D1940" s="209"/>
      <c r="E1940" s="38"/>
      <c r="F1940" s="210"/>
      <c r="G1940" s="65"/>
    </row>
    <row r="1941" spans="1:7" customHeight="1" ht="14.1">
      <c r="A1941" s="93" t="s">
        <v>977</v>
      </c>
      <c r="B1941" s="94" t="s">
        <v>1042</v>
      </c>
      <c r="C1941" s="95"/>
      <c r="D1941" s="96"/>
      <c r="E1941" s="97"/>
      <c r="F1941" s="98"/>
      <c r="G1941" s="65"/>
    </row>
    <row r="1942" spans="1:7" customHeight="1" ht="14.1">
      <c r="A1942" s="87" t="s">
        <v>977</v>
      </c>
      <c r="B1942" s="88" t="s">
        <v>979</v>
      </c>
      <c r="C1942" s="89"/>
      <c r="D1942" s="90"/>
      <c r="E1942" s="91"/>
      <c r="F1942" s="92">
        <f>SUM(F1943:F1943)</f>
        <v>991315.93</v>
      </c>
      <c r="G1942" s="65"/>
    </row>
    <row r="1943" spans="1:7" customHeight="1" ht="14.1">
      <c r="A1943" s="87" t="s">
        <v>1065</v>
      </c>
      <c r="B1943" s="88" t="s">
        <v>797</v>
      </c>
      <c r="C1943" s="89" t="s">
        <v>175</v>
      </c>
      <c r="D1943" s="90">
        <v>3.89</v>
      </c>
      <c r="E1943" s="91">
        <f>Table05!E9</f>
        <v>254837</v>
      </c>
      <c r="F1943" s="92">
        <f>D1943*E1943</f>
        <v>991315.93</v>
      </c>
      <c r="G1943" s="65"/>
    </row>
    <row r="1944" spans="1:7" customHeight="1" ht="14.1">
      <c r="A1944" s="87" t="s">
        <v>977</v>
      </c>
      <c r="B1944" s="88" t="s">
        <v>1012</v>
      </c>
      <c r="C1944" s="89"/>
      <c r="D1944" s="90"/>
      <c r="E1944" s="91"/>
      <c r="F1944" s="92">
        <f>SUM(F1945:F1946)</f>
        <v>1125445.738</v>
      </c>
      <c r="G1944" s="65"/>
    </row>
    <row r="1945" spans="1:7" customHeight="1" ht="14.1">
      <c r="A1945" s="87" t="s">
        <v>1438</v>
      </c>
      <c r="B1945" s="88" t="s">
        <v>932</v>
      </c>
      <c r="C1945" s="89" t="s">
        <v>830</v>
      </c>
      <c r="D1945" s="90">
        <v>0.557</v>
      </c>
      <c r="E1945" s="91">
        <f>Table06!E58</f>
        <v>1792134</v>
      </c>
      <c r="F1945" s="92">
        <f>D1945*E1945</f>
        <v>998218.638</v>
      </c>
      <c r="G1945" s="65"/>
    </row>
    <row r="1946" spans="1:7" customHeight="1" ht="14.1">
      <c r="A1946" s="87" t="s">
        <v>1439</v>
      </c>
      <c r="B1946" s="88" t="s">
        <v>946</v>
      </c>
      <c r="C1946" s="89" t="s">
        <v>830</v>
      </c>
      <c r="D1946" s="90">
        <v>0.05</v>
      </c>
      <c r="E1946" s="91">
        <f>Table06!E65</f>
        <v>2544542</v>
      </c>
      <c r="F1946" s="92">
        <f>D1946*E1946</f>
        <v>127227.1</v>
      </c>
      <c r="G1946" s="65"/>
    </row>
    <row r="1947" spans="1:7" customHeight="1" ht="14.1">
      <c r="A1947" s="87" t="s">
        <v>977</v>
      </c>
      <c r="B1947" s="88" t="s">
        <v>981</v>
      </c>
      <c r="C1947" s="89"/>
      <c r="D1947" s="90"/>
      <c r="E1947" s="91"/>
      <c r="F1947" s="92">
        <f>SUM(F1946:F1942)/2</f>
        <v>2116761.668</v>
      </c>
      <c r="G1947" s="65"/>
    </row>
    <row r="1948" spans="1:7" customHeight="1" ht="14.1">
      <c r="A1948" s="87" t="s">
        <v>977</v>
      </c>
      <c r="B1948" s="88" t="s">
        <v>982</v>
      </c>
      <c r="C1948" s="89" t="s">
        <v>75</v>
      </c>
      <c r="D1948" s="90" t="str">
        <f>hsTTK*100&amp;"%x(VL+NC+M)"</f>
        <v>2.5%x(VL+NC+M)</v>
      </c>
      <c r="E1948" s="91"/>
      <c r="F1948" s="92">
        <f>F1947*hsTTK</f>
        <v>52919.0417</v>
      </c>
      <c r="G1948" s="65"/>
    </row>
    <row r="1949" spans="1:7" customHeight="1" ht="14.1">
      <c r="A1949" s="87" t="s">
        <v>977</v>
      </c>
      <c r="B1949" s="88" t="s">
        <v>983</v>
      </c>
      <c r="C1949" s="89" t="s">
        <v>62</v>
      </c>
      <c r="D1949" s="90" t="s">
        <v>984</v>
      </c>
      <c r="E1949" s="91"/>
      <c r="F1949" s="92">
        <f>F1948+F1947</f>
        <v>2169680.7097</v>
      </c>
      <c r="G1949" s="65"/>
    </row>
    <row r="1950" spans="1:7" customHeight="1" ht="14.1">
      <c r="A1950" s="87" t="s">
        <v>977</v>
      </c>
      <c r="B1950" s="88" t="s">
        <v>985</v>
      </c>
      <c r="C1950" s="89" t="s">
        <v>77</v>
      </c>
      <c r="D1950" s="90" t="str">
        <f>hsCPC*100&amp;"%xT"</f>
        <v>6.5%xT</v>
      </c>
      <c r="E1950" s="91"/>
      <c r="F1950" s="92">
        <f>F1949*hsCPC</f>
        <v>141029.2461305</v>
      </c>
      <c r="G1950" s="65"/>
    </row>
    <row r="1951" spans="1:7" customHeight="1" ht="14.1">
      <c r="A1951" s="87" t="s">
        <v>977</v>
      </c>
      <c r="B1951" s="88" t="s">
        <v>986</v>
      </c>
      <c r="C1951" s="89" t="s">
        <v>79</v>
      </c>
      <c r="D1951" s="90" t="str">
        <f>hsTL*100&amp;"%x(T+C)"</f>
        <v>5.5%x(T+C)</v>
      </c>
      <c r="E1951" s="91"/>
      <c r="F1951" s="92">
        <f>hsTL*(F1950+F1949)</f>
        <v>127089.04757068</v>
      </c>
      <c r="G1951" s="65"/>
    </row>
    <row r="1952" spans="1:7" customHeight="1" ht="14.1">
      <c r="A1952" s="87" t="s">
        <v>977</v>
      </c>
      <c r="B1952" s="88" t="s">
        <v>987</v>
      </c>
      <c r="C1952" s="89" t="s">
        <v>81</v>
      </c>
      <c r="D1952" s="90" t="s">
        <v>82</v>
      </c>
      <c r="E1952" s="91"/>
      <c r="F1952" s="92">
        <f>(F1951+F1950+F1949)</f>
        <v>2437799.0034012</v>
      </c>
      <c r="G1952" s="65"/>
    </row>
    <row r="1953" spans="1:7" customHeight="1" ht="14.1">
      <c r="A1953" s="87" t="s">
        <v>977</v>
      </c>
      <c r="B1953" s="88" t="s">
        <v>988</v>
      </c>
      <c r="C1953" s="89" t="s">
        <v>84</v>
      </c>
      <c r="D1953" s="90" t="s">
        <v>85</v>
      </c>
      <c r="E1953" s="91"/>
      <c r="F1953" s="92">
        <f>F1952*10/100</f>
        <v>243779.90034012</v>
      </c>
      <c r="G1953" s="65"/>
    </row>
    <row r="1954" spans="1:7" customHeight="1" ht="14.1">
      <c r="A1954" s="87" t="s">
        <v>977</v>
      </c>
      <c r="B1954" s="88" t="s">
        <v>989</v>
      </c>
      <c r="C1954" s="89" t="s">
        <v>990</v>
      </c>
      <c r="D1954" s="90" t="str">
        <f>hsLT*100&amp;"%x(G+GTGT)"</f>
        <v>1%x(G+GTGT)</v>
      </c>
      <c r="E1954" s="91"/>
      <c r="F1954" s="92">
        <f>hsLT*(F1953+F1952)</f>
        <v>26815.789037413</v>
      </c>
      <c r="G1954" s="65"/>
    </row>
    <row r="1955" spans="1:7" customHeight="1" ht="14.1">
      <c r="A1955" s="87" t="s">
        <v>977</v>
      </c>
      <c r="B1955" s="88" t="s">
        <v>991</v>
      </c>
      <c r="C1955" s="89" t="s">
        <v>89</v>
      </c>
      <c r="D1955" s="90" t="s">
        <v>992</v>
      </c>
      <c r="E1955" s="91"/>
      <c r="F1955" s="92">
        <f>(F1954+F1953+F1952)</f>
        <v>2708394.6927787</v>
      </c>
      <c r="G1955" s="65"/>
    </row>
    <row r="1956" spans="1:7" customHeight="1" ht="14.1">
      <c r="A1956" s="211" t="s">
        <v>1440</v>
      </c>
      <c r="B1956" s="212"/>
      <c r="C1956" s="213"/>
      <c r="D1956" s="214"/>
      <c r="E1956" s="215"/>
      <c r="F1956" s="216"/>
      <c r="G1956" s="65"/>
    </row>
    <row r="1957" spans="1:7" customHeight="1" ht="14.1">
      <c r="A1957" s="207" t="s">
        <v>423</v>
      </c>
      <c r="B1957" s="208" t="s">
        <v>1441</v>
      </c>
      <c r="C1957" s="60"/>
      <c r="D1957" s="209"/>
      <c r="E1957" s="38"/>
      <c r="F1957" s="210"/>
      <c r="G1957" s="65"/>
    </row>
    <row r="1958" spans="1:7" customHeight="1" ht="14.1">
      <c r="A1958" s="207" t="s">
        <v>1182</v>
      </c>
      <c r="B1958" s="208"/>
      <c r="C1958" s="60"/>
      <c r="D1958" s="209"/>
      <c r="E1958" s="38"/>
      <c r="F1958" s="210"/>
      <c r="G1958" s="65"/>
    </row>
    <row r="1959" spans="1:7" customHeight="1" ht="14.1">
      <c r="A1959" s="93" t="s">
        <v>977</v>
      </c>
      <c r="B1959" s="94" t="s">
        <v>978</v>
      </c>
      <c r="C1959" s="95"/>
      <c r="D1959" s="96"/>
      <c r="E1959" s="97"/>
      <c r="F1959" s="98"/>
      <c r="G1959" s="65"/>
    </row>
    <row r="1960" spans="1:7" customHeight="1" ht="14.1">
      <c r="A1960" s="87" t="s">
        <v>977</v>
      </c>
      <c r="B1960" s="88" t="s">
        <v>1001</v>
      </c>
      <c r="C1960" s="89"/>
      <c r="D1960" s="90"/>
      <c r="E1960" s="91"/>
      <c r="F1960" s="92">
        <f>SUM(F1961:F1964)</f>
        <v>279164</v>
      </c>
      <c r="G1960" s="65"/>
    </row>
    <row r="1961" spans="1:7" customHeight="1" ht="14.1">
      <c r="A1961" s="87" t="s">
        <v>1222</v>
      </c>
      <c r="B1961" s="88" t="s">
        <v>622</v>
      </c>
      <c r="C1961" s="89" t="s">
        <v>125</v>
      </c>
      <c r="D1961" s="90">
        <v>0.083</v>
      </c>
      <c r="E1961" s="91">
        <f>Table04!E76</f>
        <v>1400000</v>
      </c>
      <c r="F1961" s="92">
        <f>D1961*E1961</f>
        <v>116200</v>
      </c>
      <c r="G1961" s="65"/>
    </row>
    <row r="1962" spans="1:7" customHeight="1" ht="14.1">
      <c r="A1962" s="87" t="s">
        <v>1223</v>
      </c>
      <c r="B1962" s="88" t="s">
        <v>628</v>
      </c>
      <c r="C1962" s="89" t="s">
        <v>125</v>
      </c>
      <c r="D1962" s="90">
        <v>0.018</v>
      </c>
      <c r="E1962" s="91">
        <f>Table04!E79</f>
        <v>1400000</v>
      </c>
      <c r="F1962" s="92">
        <f>D1962*E1962</f>
        <v>25200</v>
      </c>
      <c r="G1962" s="65"/>
    </row>
    <row r="1963" spans="1:7" customHeight="1" ht="14.1">
      <c r="A1963" s="87" t="s">
        <v>1194</v>
      </c>
      <c r="B1963" s="88" t="s">
        <v>746</v>
      </c>
      <c r="C1963" s="89" t="s">
        <v>479</v>
      </c>
      <c r="D1963" s="90">
        <v>15</v>
      </c>
      <c r="E1963" s="91">
        <f>Table04!E138</f>
        <v>9000</v>
      </c>
      <c r="F1963" s="92">
        <f>D1963*E1963</f>
        <v>135000</v>
      </c>
      <c r="G1963" s="65"/>
    </row>
    <row r="1964" spans="1:7" customHeight="1" ht="14.1">
      <c r="A1964" s="87" t="s">
        <v>1008</v>
      </c>
      <c r="B1964" s="88" t="s">
        <v>1009</v>
      </c>
      <c r="C1964" s="89" t="s">
        <v>1010</v>
      </c>
      <c r="D1964" s="90">
        <v>1</v>
      </c>
      <c r="E1964" s="91">
        <f>SUM(F1963:F1961)/100</f>
        <v>2764</v>
      </c>
      <c r="F1964" s="92">
        <f>D1964*E1964</f>
        <v>2764</v>
      </c>
      <c r="G1964" s="65"/>
    </row>
    <row r="1965" spans="1:7" customHeight="1" ht="14.1">
      <c r="A1965" s="87" t="s">
        <v>977</v>
      </c>
      <c r="B1965" s="88" t="s">
        <v>979</v>
      </c>
      <c r="C1965" s="89"/>
      <c r="D1965" s="90"/>
      <c r="E1965" s="91"/>
      <c r="F1965" s="92">
        <f>SUM(F1966:F1966)</f>
        <v>7568658.9</v>
      </c>
      <c r="G1965" s="65"/>
    </row>
    <row r="1966" spans="1:7" customHeight="1" ht="14.1">
      <c r="A1966" s="87" t="s">
        <v>1065</v>
      </c>
      <c r="B1966" s="88" t="s">
        <v>797</v>
      </c>
      <c r="C1966" s="89" t="s">
        <v>175</v>
      </c>
      <c r="D1966" s="90">
        <v>29.7</v>
      </c>
      <c r="E1966" s="91">
        <f>Table05!E9</f>
        <v>254837</v>
      </c>
      <c r="F1966" s="92">
        <f>D1966*E1966</f>
        <v>7568658.9</v>
      </c>
      <c r="G1966" s="65"/>
    </row>
    <row r="1967" spans="1:7" customHeight="1" ht="14.1">
      <c r="A1967" s="87" t="s">
        <v>977</v>
      </c>
      <c r="B1967" s="88" t="s">
        <v>981</v>
      </c>
      <c r="C1967" s="89"/>
      <c r="D1967" s="90"/>
      <c r="E1967" s="91"/>
      <c r="F1967" s="92">
        <f>SUM(F1966:F1960)/2</f>
        <v>7847822.9</v>
      </c>
      <c r="G1967" s="65"/>
    </row>
    <row r="1968" spans="1:7" customHeight="1" ht="14.1">
      <c r="A1968" s="87" t="s">
        <v>977</v>
      </c>
      <c r="B1968" s="88" t="s">
        <v>982</v>
      </c>
      <c r="C1968" s="89" t="s">
        <v>75</v>
      </c>
      <c r="D1968" s="90" t="str">
        <f>hsTTK*100&amp;"%x(VL+NC+M)"</f>
        <v>2.5%x(VL+NC+M)</v>
      </c>
      <c r="E1968" s="91"/>
      <c r="F1968" s="92">
        <f>F1967*hsTTK</f>
        <v>196195.5725</v>
      </c>
      <c r="G1968" s="65"/>
    </row>
    <row r="1969" spans="1:7" customHeight="1" ht="14.1">
      <c r="A1969" s="87" t="s">
        <v>977</v>
      </c>
      <c r="B1969" s="88" t="s">
        <v>983</v>
      </c>
      <c r="C1969" s="89" t="s">
        <v>62</v>
      </c>
      <c r="D1969" s="90" t="s">
        <v>984</v>
      </c>
      <c r="E1969" s="91"/>
      <c r="F1969" s="92">
        <f>F1968+F1967</f>
        <v>8044018.4725</v>
      </c>
      <c r="G1969" s="65"/>
    </row>
    <row r="1970" spans="1:7" customHeight="1" ht="14.1">
      <c r="A1970" s="87" t="s">
        <v>977</v>
      </c>
      <c r="B1970" s="88" t="s">
        <v>985</v>
      </c>
      <c r="C1970" s="89" t="s">
        <v>77</v>
      </c>
      <c r="D1970" s="90" t="str">
        <f>hsCPC*100&amp;"%xT"</f>
        <v>6.5%xT</v>
      </c>
      <c r="E1970" s="91"/>
      <c r="F1970" s="92">
        <f>F1969*hsCPC</f>
        <v>522861.2007125</v>
      </c>
      <c r="G1970" s="65"/>
    </row>
    <row r="1971" spans="1:7" customHeight="1" ht="14.1">
      <c r="A1971" s="87" t="s">
        <v>977</v>
      </c>
      <c r="B1971" s="88" t="s">
        <v>986</v>
      </c>
      <c r="C1971" s="89" t="s">
        <v>79</v>
      </c>
      <c r="D1971" s="90" t="str">
        <f>hsTL*100&amp;"%x(T+C)"</f>
        <v>5.5%x(T+C)</v>
      </c>
      <c r="E1971" s="91"/>
      <c r="F1971" s="92">
        <f>hsTL*(F1970+F1969)</f>
        <v>471178.38202669</v>
      </c>
      <c r="G1971" s="65"/>
    </row>
    <row r="1972" spans="1:7" customHeight="1" ht="14.1">
      <c r="A1972" s="87" t="s">
        <v>977</v>
      </c>
      <c r="B1972" s="88" t="s">
        <v>987</v>
      </c>
      <c r="C1972" s="89" t="s">
        <v>81</v>
      </c>
      <c r="D1972" s="90" t="s">
        <v>82</v>
      </c>
      <c r="E1972" s="91"/>
      <c r="F1972" s="92">
        <f>(F1971+F1970+F1969)</f>
        <v>9038058.0552392</v>
      </c>
      <c r="G1972" s="65"/>
    </row>
    <row r="1973" spans="1:7" customHeight="1" ht="14.1">
      <c r="A1973" s="87" t="s">
        <v>977</v>
      </c>
      <c r="B1973" s="88" t="s">
        <v>988</v>
      </c>
      <c r="C1973" s="89" t="s">
        <v>84</v>
      </c>
      <c r="D1973" s="90" t="s">
        <v>85</v>
      </c>
      <c r="E1973" s="91"/>
      <c r="F1973" s="92">
        <f>F1972*10/100</f>
        <v>903805.80552392</v>
      </c>
      <c r="G1973" s="65"/>
    </row>
    <row r="1974" spans="1:7" customHeight="1" ht="14.1">
      <c r="A1974" s="87" t="s">
        <v>977</v>
      </c>
      <c r="B1974" s="88" t="s">
        <v>989</v>
      </c>
      <c r="C1974" s="89" t="s">
        <v>990</v>
      </c>
      <c r="D1974" s="90" t="str">
        <f>hsLT*100&amp;"%x(G+GTGT)"</f>
        <v>1%x(G+GTGT)</v>
      </c>
      <c r="E1974" s="91"/>
      <c r="F1974" s="92">
        <f>hsLT*(F1973+F1972)</f>
        <v>99418.638607631</v>
      </c>
      <c r="G1974" s="65"/>
    </row>
    <row r="1975" spans="1:7" customHeight="1" ht="14.1">
      <c r="A1975" s="87" t="s">
        <v>977</v>
      </c>
      <c r="B1975" s="88" t="s">
        <v>991</v>
      </c>
      <c r="C1975" s="89" t="s">
        <v>89</v>
      </c>
      <c r="D1975" s="90" t="s">
        <v>992</v>
      </c>
      <c r="E1975" s="91"/>
      <c r="F1975" s="92">
        <f>(F1974+F1973+F1972)</f>
        <v>10041282.499371</v>
      </c>
      <c r="G1975" s="65"/>
    </row>
    <row r="1976" spans="1:7" customHeight="1" ht="14.1">
      <c r="A1976" s="211" t="s">
        <v>1442</v>
      </c>
      <c r="B1976" s="212"/>
      <c r="C1976" s="213"/>
      <c r="D1976" s="214"/>
      <c r="E1976" s="215"/>
      <c r="F1976" s="216"/>
      <c r="G1976" s="65"/>
    </row>
    <row r="1977" spans="1:7" customHeight="1" ht="14.1">
      <c r="A1977" s="207" t="s">
        <v>426</v>
      </c>
      <c r="B1977" s="208" t="s">
        <v>1443</v>
      </c>
      <c r="C1977" s="60"/>
      <c r="D1977" s="209"/>
      <c r="E1977" s="38"/>
      <c r="F1977" s="210"/>
      <c r="G1977" s="65"/>
    </row>
    <row r="1978" spans="1:7" customHeight="1" ht="14.1">
      <c r="A1978" s="207" t="s">
        <v>1049</v>
      </c>
      <c r="B1978" s="208"/>
      <c r="C1978" s="60"/>
      <c r="D1978" s="209"/>
      <c r="E1978" s="38"/>
      <c r="F1978" s="210"/>
      <c r="G1978" s="65"/>
    </row>
    <row r="1979" spans="1:7" customHeight="1" ht="14.1">
      <c r="A1979" s="207" t="s">
        <v>977</v>
      </c>
      <c r="B1979" s="208" t="s">
        <v>1056</v>
      </c>
      <c r="C1979" s="60"/>
      <c r="D1979" s="209"/>
      <c r="E1979" s="38"/>
      <c r="F1979" s="210"/>
      <c r="G1979" s="65"/>
    </row>
    <row r="1980" spans="1:7" customHeight="1" ht="14.1">
      <c r="A1980" s="93" t="s">
        <v>977</v>
      </c>
      <c r="B1980" s="94" t="s">
        <v>1001</v>
      </c>
      <c r="C1980" s="95"/>
      <c r="D1980" s="96"/>
      <c r="E1980" s="97"/>
      <c r="F1980" s="98">
        <f>SUM(F1981:F1984)</f>
        <v>87913.38</v>
      </c>
      <c r="G1980" s="65"/>
    </row>
    <row r="1981" spans="1:7" customHeight="1" ht="14.1">
      <c r="A1981" s="87" t="s">
        <v>1057</v>
      </c>
      <c r="B1981" s="88" t="s">
        <v>671</v>
      </c>
      <c r="C1981" s="89" t="s">
        <v>171</v>
      </c>
      <c r="D1981" s="90">
        <v>1</v>
      </c>
      <c r="E1981" s="91">
        <f>Table04!E100</f>
        <v>10476</v>
      </c>
      <c r="F1981" s="92">
        <f>D1981*E1981</f>
        <v>10476</v>
      </c>
      <c r="G1981" s="65"/>
    </row>
    <row r="1982" spans="1:7" customHeight="1" ht="14.1">
      <c r="A1982" s="87" t="s">
        <v>1058</v>
      </c>
      <c r="B1982" s="88" t="s">
        <v>640</v>
      </c>
      <c r="C1982" s="89" t="s">
        <v>641</v>
      </c>
      <c r="D1982" s="90">
        <v>1</v>
      </c>
      <c r="E1982" s="91">
        <f>Table04!E85</f>
        <v>77000</v>
      </c>
      <c r="F1982" s="92">
        <f>D1982*E1982</f>
        <v>77000</v>
      </c>
      <c r="G1982" s="65"/>
    </row>
    <row r="1983" spans="1:7" customHeight="1" ht="14.1">
      <c r="A1983" s="87" t="s">
        <v>1059</v>
      </c>
      <c r="B1983" s="88" t="s">
        <v>489</v>
      </c>
      <c r="C1983" s="89" t="s">
        <v>186</v>
      </c>
      <c r="D1983" s="90">
        <v>4</v>
      </c>
      <c r="E1983" s="91">
        <f>Table04!E13</f>
        <v>0</v>
      </c>
      <c r="F1983" s="92">
        <f>D1983*E1983</f>
        <v>0</v>
      </c>
      <c r="G1983" s="65"/>
    </row>
    <row r="1984" spans="1:7" customHeight="1" ht="14.1">
      <c r="A1984" s="87" t="s">
        <v>1008</v>
      </c>
      <c r="B1984" s="88" t="s">
        <v>1009</v>
      </c>
      <c r="C1984" s="89" t="s">
        <v>1010</v>
      </c>
      <c r="D1984" s="90">
        <v>0.5</v>
      </c>
      <c r="E1984" s="91">
        <f>SUM(F1983:F1981)/100</f>
        <v>874.76</v>
      </c>
      <c r="F1984" s="92">
        <f>D1984*E1984</f>
        <v>437.38</v>
      </c>
      <c r="G1984" s="65"/>
    </row>
    <row r="1985" spans="1:7" customHeight="1" ht="14.1">
      <c r="A1985" s="87" t="s">
        <v>977</v>
      </c>
      <c r="B1985" s="88" t="s">
        <v>979</v>
      </c>
      <c r="C1985" s="89"/>
      <c r="D1985" s="90"/>
      <c r="E1985" s="91"/>
      <c r="F1985" s="92">
        <f>SUM(F1986:F1986)</f>
        <v>1052987.44</v>
      </c>
      <c r="G1985" s="65"/>
    </row>
    <row r="1986" spans="1:7" customHeight="1" ht="14.1">
      <c r="A1986" s="87" t="s">
        <v>1060</v>
      </c>
      <c r="B1986" s="88" t="s">
        <v>819</v>
      </c>
      <c r="C1986" s="89" t="s">
        <v>175</v>
      </c>
      <c r="D1986" s="90">
        <v>2.96</v>
      </c>
      <c r="E1986" s="91">
        <f>Table05!E20</f>
        <v>355739</v>
      </c>
      <c r="F1986" s="92">
        <f>D1986*E1986</f>
        <v>1052987.44</v>
      </c>
      <c r="G1986" s="65"/>
    </row>
    <row r="1987" spans="1:7" customHeight="1" ht="14.1">
      <c r="A1987" s="87" t="s">
        <v>977</v>
      </c>
      <c r="B1987" s="88" t="s">
        <v>981</v>
      </c>
      <c r="C1987" s="89"/>
      <c r="D1987" s="90"/>
      <c r="E1987" s="91"/>
      <c r="F1987" s="92">
        <f>SUM(F1986:F1980)/2</f>
        <v>1140900.82</v>
      </c>
      <c r="G1987" s="65"/>
    </row>
    <row r="1988" spans="1:7" customHeight="1" ht="14.1">
      <c r="A1988" s="87" t="s">
        <v>977</v>
      </c>
      <c r="B1988" s="88" t="s">
        <v>982</v>
      </c>
      <c r="C1988" s="89" t="s">
        <v>75</v>
      </c>
      <c r="D1988" s="90" t="str">
        <f>hsTTK*100&amp;"%x(VL+NC+M)"</f>
        <v>2.5%x(VL+NC+M)</v>
      </c>
      <c r="E1988" s="91"/>
      <c r="F1988" s="92">
        <f>F1987*hsTTK</f>
        <v>28522.5205</v>
      </c>
      <c r="G1988" s="65"/>
    </row>
    <row r="1989" spans="1:7" customHeight="1" ht="14.1">
      <c r="A1989" s="87" t="s">
        <v>977</v>
      </c>
      <c r="B1989" s="88" t="s">
        <v>983</v>
      </c>
      <c r="C1989" s="89" t="s">
        <v>62</v>
      </c>
      <c r="D1989" s="90" t="s">
        <v>984</v>
      </c>
      <c r="E1989" s="91"/>
      <c r="F1989" s="92">
        <f>F1988+F1987</f>
        <v>1169423.3405</v>
      </c>
      <c r="G1989" s="65"/>
    </row>
    <row r="1990" spans="1:7" customHeight="1" ht="14.1">
      <c r="A1990" s="87" t="s">
        <v>977</v>
      </c>
      <c r="B1990" s="88" t="s">
        <v>985</v>
      </c>
      <c r="C1990" s="89" t="s">
        <v>77</v>
      </c>
      <c r="D1990" s="90" t="str">
        <f>hsCPC*100&amp;"%xT"</f>
        <v>6.5%xT</v>
      </c>
      <c r="E1990" s="91"/>
      <c r="F1990" s="92">
        <f>F1989*hsCPC</f>
        <v>76012.5171325</v>
      </c>
      <c r="G1990" s="65"/>
    </row>
    <row r="1991" spans="1:7" customHeight="1" ht="14.1">
      <c r="A1991" s="87" t="s">
        <v>977</v>
      </c>
      <c r="B1991" s="88" t="s">
        <v>986</v>
      </c>
      <c r="C1991" s="89" t="s">
        <v>79</v>
      </c>
      <c r="D1991" s="90" t="str">
        <f>hsTL*100&amp;"%x(T+C)"</f>
        <v>5.5%x(T+C)</v>
      </c>
      <c r="E1991" s="91"/>
      <c r="F1991" s="92">
        <f>hsTL*(F1990+F1989)</f>
        <v>68498.972169787</v>
      </c>
      <c r="G1991" s="65"/>
    </row>
    <row r="1992" spans="1:7" customHeight="1" ht="14.1">
      <c r="A1992" s="87" t="s">
        <v>977</v>
      </c>
      <c r="B1992" s="88" t="s">
        <v>987</v>
      </c>
      <c r="C1992" s="89" t="s">
        <v>81</v>
      </c>
      <c r="D1992" s="90" t="s">
        <v>82</v>
      </c>
      <c r="E1992" s="91"/>
      <c r="F1992" s="92">
        <f>(F1991+F1990+F1989)</f>
        <v>1313934.8298023</v>
      </c>
      <c r="G1992" s="65"/>
    </row>
    <row r="1993" spans="1:7" customHeight="1" ht="14.1">
      <c r="A1993" s="87" t="s">
        <v>977</v>
      </c>
      <c r="B1993" s="88" t="s">
        <v>988</v>
      </c>
      <c r="C1993" s="89" t="s">
        <v>84</v>
      </c>
      <c r="D1993" s="90" t="s">
        <v>85</v>
      </c>
      <c r="E1993" s="91"/>
      <c r="F1993" s="92">
        <f>F1992*10/100</f>
        <v>131393.48298023</v>
      </c>
      <c r="G1993" s="65"/>
    </row>
    <row r="1994" spans="1:7" customHeight="1" ht="14.1">
      <c r="A1994" s="87" t="s">
        <v>977</v>
      </c>
      <c r="B1994" s="88" t="s">
        <v>989</v>
      </c>
      <c r="C1994" s="89" t="s">
        <v>990</v>
      </c>
      <c r="D1994" s="90" t="str">
        <f>hsLT*100&amp;"%x(G+GTGT)"</f>
        <v>1%x(G+GTGT)</v>
      </c>
      <c r="E1994" s="91"/>
      <c r="F1994" s="92">
        <f>hsLT*(F1993+F1992)</f>
        <v>14453.283127825</v>
      </c>
      <c r="G1994" s="65"/>
    </row>
    <row r="1995" spans="1:7" customHeight="1" ht="14.1">
      <c r="A1995" s="87" t="s">
        <v>977</v>
      </c>
      <c r="B1995" s="88" t="s">
        <v>991</v>
      </c>
      <c r="C1995" s="89" t="s">
        <v>89</v>
      </c>
      <c r="D1995" s="90" t="s">
        <v>992</v>
      </c>
      <c r="E1995" s="91"/>
      <c r="F1995" s="92">
        <f>(F1994+F1993+F1992)</f>
        <v>1459781.5959103</v>
      </c>
      <c r="G1995" s="65"/>
    </row>
    <row r="1996" spans="1:7" customHeight="1" ht="14.1">
      <c r="A1996" s="211" t="s">
        <v>1444</v>
      </c>
      <c r="B1996" s="212"/>
      <c r="C1996" s="213"/>
      <c r="D1996" s="214"/>
      <c r="E1996" s="215"/>
      <c r="F1996" s="216"/>
      <c r="G1996" s="65"/>
    </row>
    <row r="1997" spans="1:7" customHeight="1" ht="14.1">
      <c r="A1997" s="207" t="s">
        <v>429</v>
      </c>
      <c r="B1997" s="208" t="s">
        <v>1445</v>
      </c>
      <c r="C1997" s="60"/>
      <c r="D1997" s="209"/>
      <c r="E1997" s="38"/>
      <c r="F1997" s="210"/>
      <c r="G1997" s="65"/>
    </row>
    <row r="1998" spans="1:7" customHeight="1" ht="14.1">
      <c r="A1998" s="207" t="s">
        <v>1049</v>
      </c>
      <c r="B1998" s="208"/>
      <c r="C1998" s="60"/>
      <c r="D1998" s="209"/>
      <c r="E1998" s="38"/>
      <c r="F1998" s="210"/>
      <c r="G1998" s="65"/>
    </row>
    <row r="1999" spans="1:7" customHeight="1" ht="14.1">
      <c r="A1999" s="207" t="s">
        <v>977</v>
      </c>
      <c r="B1999" s="208" t="s">
        <v>1073</v>
      </c>
      <c r="C1999" s="60"/>
      <c r="D1999" s="209"/>
      <c r="E1999" s="38"/>
      <c r="F1999" s="210"/>
      <c r="G1999" s="65"/>
    </row>
    <row r="2000" spans="1:7" customHeight="1" ht="14.1">
      <c r="A2000" s="93" t="s">
        <v>977</v>
      </c>
      <c r="B2000" s="94" t="s">
        <v>1001</v>
      </c>
      <c r="C2000" s="95"/>
      <c r="D2000" s="96"/>
      <c r="E2000" s="97"/>
      <c r="F2000" s="98">
        <f>SUM(F2001:F2003)</f>
        <v>0</v>
      </c>
      <c r="G2000" s="65"/>
    </row>
    <row r="2001" spans="1:7" customHeight="1" ht="14.1">
      <c r="A2001" s="87" t="s">
        <v>1446</v>
      </c>
      <c r="B2001" s="88" t="s">
        <v>711</v>
      </c>
      <c r="C2001" s="89" t="s">
        <v>167</v>
      </c>
      <c r="D2001" s="90">
        <v>0.8</v>
      </c>
      <c r="E2001" s="91">
        <f>Table04!E120</f>
        <v>0</v>
      </c>
      <c r="F2001" s="92">
        <f>D2001*E2001</f>
        <v>0</v>
      </c>
      <c r="G2001" s="65"/>
    </row>
    <row r="2002" spans="1:7" customHeight="1" ht="14.1">
      <c r="A2002" s="87" t="s">
        <v>1447</v>
      </c>
      <c r="B2002" s="88" t="s">
        <v>683</v>
      </c>
      <c r="C2002" s="89" t="s">
        <v>171</v>
      </c>
      <c r="D2002" s="90">
        <v>4</v>
      </c>
      <c r="E2002" s="91">
        <f>Table04!E106</f>
        <v>0</v>
      </c>
      <c r="F2002" s="92">
        <f>D2002*E2002</f>
        <v>0</v>
      </c>
      <c r="G2002" s="65"/>
    </row>
    <row r="2003" spans="1:7" customHeight="1" ht="14.1">
      <c r="A2003" s="87" t="s">
        <v>1008</v>
      </c>
      <c r="B2003" s="88" t="s">
        <v>1009</v>
      </c>
      <c r="C2003" s="89" t="s">
        <v>1010</v>
      </c>
      <c r="D2003" s="90">
        <v>0.5</v>
      </c>
      <c r="E2003" s="91">
        <f>SUM(F2002:F2001)/100</f>
        <v>0</v>
      </c>
      <c r="F2003" s="92">
        <f>D2003*E2003</f>
        <v>0</v>
      </c>
      <c r="G2003" s="65"/>
    </row>
    <row r="2004" spans="1:7" customHeight="1" ht="14.1">
      <c r="A2004" s="87" t="s">
        <v>977</v>
      </c>
      <c r="B2004" s="88" t="s">
        <v>979</v>
      </c>
      <c r="C2004" s="89"/>
      <c r="D2004" s="90"/>
      <c r="E2004" s="91"/>
      <c r="F2004" s="92">
        <f>SUM(F2005:F2005)</f>
        <v>764838.85</v>
      </c>
      <c r="G2004" s="65"/>
    </row>
    <row r="2005" spans="1:7" customHeight="1" ht="14.1">
      <c r="A2005" s="87" t="s">
        <v>1060</v>
      </c>
      <c r="B2005" s="88" t="s">
        <v>819</v>
      </c>
      <c r="C2005" s="89" t="s">
        <v>175</v>
      </c>
      <c r="D2005" s="90">
        <v>2.15</v>
      </c>
      <c r="E2005" s="91">
        <f>Table05!E20</f>
        <v>355739</v>
      </c>
      <c r="F2005" s="92">
        <f>D2005*E2005</f>
        <v>764838.85</v>
      </c>
      <c r="G2005" s="65"/>
    </row>
    <row r="2006" spans="1:7" customHeight="1" ht="14.1">
      <c r="A2006" s="87" t="s">
        <v>977</v>
      </c>
      <c r="B2006" s="88" t="s">
        <v>981</v>
      </c>
      <c r="C2006" s="89"/>
      <c r="D2006" s="90"/>
      <c r="E2006" s="91"/>
      <c r="F2006" s="92">
        <f>SUM(F2005:F2000)/2</f>
        <v>764838.85</v>
      </c>
      <c r="G2006" s="65"/>
    </row>
    <row r="2007" spans="1:7" customHeight="1" ht="14.1">
      <c r="A2007" s="87" t="s">
        <v>977</v>
      </c>
      <c r="B2007" s="88" t="s">
        <v>982</v>
      </c>
      <c r="C2007" s="89" t="s">
        <v>75</v>
      </c>
      <c r="D2007" s="90" t="str">
        <f>hsTTK*100&amp;"%x(VL+NC+M)"</f>
        <v>2.5%x(VL+NC+M)</v>
      </c>
      <c r="E2007" s="91"/>
      <c r="F2007" s="92">
        <f>F2006*hsTTK</f>
        <v>19120.97125</v>
      </c>
      <c r="G2007" s="65"/>
    </row>
    <row r="2008" spans="1:7" customHeight="1" ht="14.1">
      <c r="A2008" s="87" t="s">
        <v>977</v>
      </c>
      <c r="B2008" s="88" t="s">
        <v>983</v>
      </c>
      <c r="C2008" s="89" t="s">
        <v>62</v>
      </c>
      <c r="D2008" s="90" t="s">
        <v>984</v>
      </c>
      <c r="E2008" s="91"/>
      <c r="F2008" s="92">
        <f>F2007+F2006</f>
        <v>783959.82125</v>
      </c>
      <c r="G2008" s="65"/>
    </row>
    <row r="2009" spans="1:7" customHeight="1" ht="14.1">
      <c r="A2009" s="87" t="s">
        <v>977</v>
      </c>
      <c r="B2009" s="88" t="s">
        <v>985</v>
      </c>
      <c r="C2009" s="89" t="s">
        <v>77</v>
      </c>
      <c r="D2009" s="90" t="str">
        <f>hsCPC*100&amp;"%xT"</f>
        <v>6.5%xT</v>
      </c>
      <c r="E2009" s="91"/>
      <c r="F2009" s="92">
        <f>F2008*hsCPC</f>
        <v>50957.38838125</v>
      </c>
      <c r="G2009" s="65"/>
    </row>
    <row r="2010" spans="1:7" customHeight="1" ht="14.1">
      <c r="A2010" s="87" t="s">
        <v>977</v>
      </c>
      <c r="B2010" s="88" t="s">
        <v>986</v>
      </c>
      <c r="C2010" s="89" t="s">
        <v>79</v>
      </c>
      <c r="D2010" s="90" t="str">
        <f>hsTL*100&amp;"%x(T+C)"</f>
        <v>5.5%x(T+C)</v>
      </c>
      <c r="E2010" s="91"/>
      <c r="F2010" s="92">
        <f>hsTL*(F2009+F2008)</f>
        <v>45920.446529719</v>
      </c>
      <c r="G2010" s="65"/>
    </row>
    <row r="2011" spans="1:7" customHeight="1" ht="14.1">
      <c r="A2011" s="87" t="s">
        <v>977</v>
      </c>
      <c r="B2011" s="88" t="s">
        <v>987</v>
      </c>
      <c r="C2011" s="89" t="s">
        <v>81</v>
      </c>
      <c r="D2011" s="90" t="s">
        <v>82</v>
      </c>
      <c r="E2011" s="91"/>
      <c r="F2011" s="92">
        <f>(F2010+F2009+F2008)</f>
        <v>880837.65616097</v>
      </c>
      <c r="G2011" s="65"/>
    </row>
    <row r="2012" spans="1:7" customHeight="1" ht="14.1">
      <c r="A2012" s="87" t="s">
        <v>977</v>
      </c>
      <c r="B2012" s="88" t="s">
        <v>988</v>
      </c>
      <c r="C2012" s="89" t="s">
        <v>84</v>
      </c>
      <c r="D2012" s="90" t="s">
        <v>85</v>
      </c>
      <c r="E2012" s="91"/>
      <c r="F2012" s="92">
        <f>F2011*10/100</f>
        <v>88083.765616097</v>
      </c>
      <c r="G2012" s="65"/>
    </row>
    <row r="2013" spans="1:7" customHeight="1" ht="14.1">
      <c r="A2013" s="87" t="s">
        <v>977</v>
      </c>
      <c r="B2013" s="88" t="s">
        <v>989</v>
      </c>
      <c r="C2013" s="89" t="s">
        <v>990</v>
      </c>
      <c r="D2013" s="90" t="str">
        <f>hsLT*100&amp;"%x(G+GTGT)"</f>
        <v>1%x(G+GTGT)</v>
      </c>
      <c r="E2013" s="91"/>
      <c r="F2013" s="92">
        <f>hsLT*(F2012+F2011)</f>
        <v>9689.2142177707</v>
      </c>
      <c r="G2013" s="65"/>
    </row>
    <row r="2014" spans="1:7" customHeight="1" ht="14.1">
      <c r="A2014" s="87" t="s">
        <v>977</v>
      </c>
      <c r="B2014" s="88" t="s">
        <v>991</v>
      </c>
      <c r="C2014" s="89" t="s">
        <v>89</v>
      </c>
      <c r="D2014" s="90" t="s">
        <v>992</v>
      </c>
      <c r="E2014" s="91"/>
      <c r="F2014" s="92">
        <f>(F2013+F2012+F2011)</f>
        <v>978610.63599484</v>
      </c>
      <c r="G2014" s="65"/>
    </row>
    <row r="2015" spans="1:7" customHeight="1" ht="14.1">
      <c r="A2015" s="211" t="s">
        <v>1448</v>
      </c>
      <c r="B2015" s="212"/>
      <c r="C2015" s="213"/>
      <c r="D2015" s="214"/>
      <c r="E2015" s="215"/>
      <c r="F2015" s="216"/>
      <c r="G2015" s="65"/>
    </row>
    <row r="2016" spans="1:7" customHeight="1" ht="14.1">
      <c r="A2016" s="207" t="s">
        <v>432</v>
      </c>
      <c r="B2016" s="208" t="s">
        <v>1449</v>
      </c>
      <c r="C2016" s="60"/>
      <c r="D2016" s="209"/>
      <c r="E2016" s="38"/>
      <c r="F2016" s="210"/>
      <c r="G2016" s="65"/>
    </row>
    <row r="2017" spans="1:7" customHeight="1" ht="14.1">
      <c r="A2017" s="207" t="s">
        <v>1049</v>
      </c>
      <c r="B2017" s="208"/>
      <c r="C2017" s="60"/>
      <c r="D2017" s="209"/>
      <c r="E2017" s="38"/>
      <c r="F2017" s="210"/>
      <c r="G2017" s="65"/>
    </row>
    <row r="2018" spans="1:7" customHeight="1" ht="14.1">
      <c r="A2018" s="207" t="s">
        <v>977</v>
      </c>
      <c r="B2018" s="208" t="s">
        <v>1450</v>
      </c>
      <c r="C2018" s="60"/>
      <c r="D2018" s="209"/>
      <c r="E2018" s="38"/>
      <c r="F2018" s="210"/>
      <c r="G2018" s="65"/>
    </row>
    <row r="2019" spans="1:7" customHeight="1" ht="14.1">
      <c r="A2019" s="93" t="s">
        <v>977</v>
      </c>
      <c r="B2019" s="94" t="s">
        <v>1001</v>
      </c>
      <c r="C2019" s="95"/>
      <c r="D2019" s="96"/>
      <c r="E2019" s="97"/>
      <c r="F2019" s="98">
        <f>SUM(F2020:F2022)</f>
        <v>107100</v>
      </c>
      <c r="G2019" s="65"/>
    </row>
    <row r="2020" spans="1:7" customHeight="1" ht="14.1">
      <c r="A2020" s="87" t="s">
        <v>1451</v>
      </c>
      <c r="B2020" s="88" t="s">
        <v>647</v>
      </c>
      <c r="C2020" s="89" t="s">
        <v>186</v>
      </c>
      <c r="D2020" s="90">
        <v>0.06</v>
      </c>
      <c r="E2020" s="91">
        <f>Table04!E88</f>
        <v>1350000</v>
      </c>
      <c r="F2020" s="92">
        <f>D2020*E2020</f>
        <v>81000</v>
      </c>
      <c r="G2020" s="65"/>
    </row>
    <row r="2021" spans="1:7" customHeight="1" ht="14.1">
      <c r="A2021" s="87" t="s">
        <v>1452</v>
      </c>
      <c r="B2021" s="88" t="s">
        <v>645</v>
      </c>
      <c r="C2021" s="89" t="s">
        <v>186</v>
      </c>
      <c r="D2021" s="90">
        <v>0.2</v>
      </c>
      <c r="E2021" s="91">
        <f>Table04!E87</f>
        <v>120000</v>
      </c>
      <c r="F2021" s="92">
        <f>D2021*E2021</f>
        <v>24000</v>
      </c>
      <c r="G2021" s="65"/>
    </row>
    <row r="2022" spans="1:7" customHeight="1" ht="14.1">
      <c r="A2022" s="87" t="s">
        <v>1008</v>
      </c>
      <c r="B2022" s="88" t="s">
        <v>1009</v>
      </c>
      <c r="C2022" s="89" t="s">
        <v>1010</v>
      </c>
      <c r="D2022" s="90">
        <v>2</v>
      </c>
      <c r="E2022" s="91">
        <f>SUM(F2021:F2020)/100</f>
        <v>1050</v>
      </c>
      <c r="F2022" s="92">
        <f>D2022*E2022</f>
        <v>2100</v>
      </c>
      <c r="G2022" s="65"/>
    </row>
    <row r="2023" spans="1:7" customHeight="1" ht="14.1">
      <c r="A2023" s="87" t="s">
        <v>977</v>
      </c>
      <c r="B2023" s="88" t="s">
        <v>979</v>
      </c>
      <c r="C2023" s="89"/>
      <c r="D2023" s="90"/>
      <c r="E2023" s="91"/>
      <c r="F2023" s="92">
        <f>SUM(F2024:F2024)</f>
        <v>51466.86</v>
      </c>
      <c r="G2023" s="65"/>
    </row>
    <row r="2024" spans="1:7" customHeight="1" ht="14.1">
      <c r="A2024" s="87" t="s">
        <v>1453</v>
      </c>
      <c r="B2024" s="88" t="s">
        <v>805</v>
      </c>
      <c r="C2024" s="89" t="s">
        <v>175</v>
      </c>
      <c r="D2024" s="90">
        <v>0.18</v>
      </c>
      <c r="E2024" s="91">
        <f>Table05!E13</f>
        <v>285927</v>
      </c>
      <c r="F2024" s="92">
        <f>D2024*E2024</f>
        <v>51466.86</v>
      </c>
      <c r="G2024" s="65"/>
    </row>
    <row r="2025" spans="1:7" customHeight="1" ht="14.1">
      <c r="A2025" s="87" t="s">
        <v>977</v>
      </c>
      <c r="B2025" s="88" t="s">
        <v>1012</v>
      </c>
      <c r="C2025" s="89"/>
      <c r="D2025" s="90"/>
      <c r="E2025" s="91"/>
      <c r="F2025" s="92">
        <f>SUM(F2026:F2027)</f>
        <v>47176.848</v>
      </c>
      <c r="G2025" s="65"/>
    </row>
    <row r="2026" spans="1:7" customHeight="1" ht="14.1">
      <c r="A2026" s="87" t="s">
        <v>1454</v>
      </c>
      <c r="B2026" s="88" t="s">
        <v>884</v>
      </c>
      <c r="C2026" s="89" t="s">
        <v>830</v>
      </c>
      <c r="D2026" s="90">
        <v>0.054</v>
      </c>
      <c r="E2026" s="91">
        <f>Table06!E34</f>
        <v>299251</v>
      </c>
      <c r="F2026" s="92">
        <f>D2026*E2026</f>
        <v>16159.554</v>
      </c>
      <c r="G2026" s="65"/>
    </row>
    <row r="2027" spans="1:7" customHeight="1" ht="14.1">
      <c r="A2027" s="87" t="s">
        <v>1455</v>
      </c>
      <c r="B2027" s="88" t="s">
        <v>886</v>
      </c>
      <c r="C2027" s="89" t="s">
        <v>830</v>
      </c>
      <c r="D2027" s="90">
        <v>0.098</v>
      </c>
      <c r="E2027" s="91">
        <f>Table06!E35</f>
        <v>316503</v>
      </c>
      <c r="F2027" s="92">
        <f>D2027*E2027</f>
        <v>31017.294</v>
      </c>
      <c r="G2027" s="65"/>
    </row>
    <row r="2028" spans="1:7" customHeight="1" ht="14.1">
      <c r="A2028" s="87" t="s">
        <v>977</v>
      </c>
      <c r="B2028" s="88" t="s">
        <v>981</v>
      </c>
      <c r="C2028" s="89"/>
      <c r="D2028" s="90"/>
      <c r="E2028" s="91"/>
      <c r="F2028" s="92">
        <f>SUM(F2027:F2019)/2</f>
        <v>205743.708</v>
      </c>
      <c r="G2028" s="65"/>
    </row>
    <row r="2029" spans="1:7" customHeight="1" ht="14.1">
      <c r="A2029" s="87" t="s">
        <v>977</v>
      </c>
      <c r="B2029" s="88" t="s">
        <v>982</v>
      </c>
      <c r="C2029" s="89" t="s">
        <v>75</v>
      </c>
      <c r="D2029" s="90" t="str">
        <f>hsTTK*100&amp;"%x(VL+NC+M)"</f>
        <v>2.5%x(VL+NC+M)</v>
      </c>
      <c r="E2029" s="91"/>
      <c r="F2029" s="92">
        <f>F2028*hsTTK</f>
        <v>5143.5927</v>
      </c>
      <c r="G2029" s="65"/>
    </row>
    <row r="2030" spans="1:7" customHeight="1" ht="14.1">
      <c r="A2030" s="87" t="s">
        <v>977</v>
      </c>
      <c r="B2030" s="88" t="s">
        <v>983</v>
      </c>
      <c r="C2030" s="89" t="s">
        <v>62</v>
      </c>
      <c r="D2030" s="90" t="s">
        <v>984</v>
      </c>
      <c r="E2030" s="91"/>
      <c r="F2030" s="92">
        <f>F2029+F2028</f>
        <v>210887.3007</v>
      </c>
      <c r="G2030" s="65"/>
    </row>
    <row r="2031" spans="1:7" customHeight="1" ht="14.1">
      <c r="A2031" s="87" t="s">
        <v>977</v>
      </c>
      <c r="B2031" s="88" t="s">
        <v>985</v>
      </c>
      <c r="C2031" s="89" t="s">
        <v>77</v>
      </c>
      <c r="D2031" s="90" t="str">
        <f>hsCPC*100&amp;"%xT"</f>
        <v>6.5%xT</v>
      </c>
      <c r="E2031" s="91"/>
      <c r="F2031" s="92">
        <f>F2030*hsCPC</f>
        <v>13707.6745455</v>
      </c>
      <c r="G2031" s="65"/>
    </row>
    <row r="2032" spans="1:7" customHeight="1" ht="14.1">
      <c r="A2032" s="87" t="s">
        <v>977</v>
      </c>
      <c r="B2032" s="88" t="s">
        <v>986</v>
      </c>
      <c r="C2032" s="89" t="s">
        <v>79</v>
      </c>
      <c r="D2032" s="90" t="str">
        <f>hsTL*100&amp;"%x(T+C)"</f>
        <v>5.5%x(T+C)</v>
      </c>
      <c r="E2032" s="91"/>
      <c r="F2032" s="92">
        <f>hsTL*(F2031+F2030)</f>
        <v>12352.723638502</v>
      </c>
      <c r="G2032" s="65"/>
    </row>
    <row r="2033" spans="1:7" customHeight="1" ht="14.1">
      <c r="A2033" s="87" t="s">
        <v>977</v>
      </c>
      <c r="B2033" s="88" t="s">
        <v>987</v>
      </c>
      <c r="C2033" s="89" t="s">
        <v>81</v>
      </c>
      <c r="D2033" s="90" t="s">
        <v>82</v>
      </c>
      <c r="E2033" s="91"/>
      <c r="F2033" s="92">
        <f>(F2032+F2031+F2030)</f>
        <v>236947.698884</v>
      </c>
      <c r="G2033" s="65"/>
    </row>
    <row r="2034" spans="1:7" customHeight="1" ht="14.1">
      <c r="A2034" s="87" t="s">
        <v>977</v>
      </c>
      <c r="B2034" s="88" t="s">
        <v>988</v>
      </c>
      <c r="C2034" s="89" t="s">
        <v>84</v>
      </c>
      <c r="D2034" s="90" t="s">
        <v>85</v>
      </c>
      <c r="E2034" s="91"/>
      <c r="F2034" s="92">
        <f>F2033*10/100</f>
        <v>23694.7698884</v>
      </c>
      <c r="G2034" s="65"/>
    </row>
    <row r="2035" spans="1:7" customHeight="1" ht="14.1">
      <c r="A2035" s="87" t="s">
        <v>977</v>
      </c>
      <c r="B2035" s="88" t="s">
        <v>989</v>
      </c>
      <c r="C2035" s="89" t="s">
        <v>990</v>
      </c>
      <c r="D2035" s="90" t="str">
        <f>hsLT*100&amp;"%x(G+GTGT)"</f>
        <v>1%x(G+GTGT)</v>
      </c>
      <c r="E2035" s="91"/>
      <c r="F2035" s="92">
        <f>hsLT*(F2034+F2033)</f>
        <v>2606.424687724</v>
      </c>
      <c r="G2035" s="65"/>
    </row>
    <row r="2036" spans="1:7" customHeight="1" ht="14.1">
      <c r="A2036" s="87" t="s">
        <v>977</v>
      </c>
      <c r="B2036" s="88" t="s">
        <v>991</v>
      </c>
      <c r="C2036" s="89" t="s">
        <v>89</v>
      </c>
      <c r="D2036" s="90" t="s">
        <v>992</v>
      </c>
      <c r="E2036" s="91"/>
      <c r="F2036" s="92">
        <f>(F2035+F2034+F2033)</f>
        <v>263248.89346013</v>
      </c>
      <c r="G2036" s="65"/>
    </row>
    <row r="2037" spans="1:7" customHeight="1" ht="14.1">
      <c r="A2037" s="211" t="s">
        <v>1456</v>
      </c>
      <c r="B2037" s="212"/>
      <c r="C2037" s="213"/>
      <c r="D2037" s="214"/>
      <c r="E2037" s="215"/>
      <c r="F2037" s="216"/>
      <c r="G2037" s="65"/>
    </row>
    <row r="2038" spans="1:7" customHeight="1" ht="14.1">
      <c r="A2038" s="207" t="s">
        <v>436</v>
      </c>
      <c r="B2038" s="208" t="s">
        <v>1457</v>
      </c>
      <c r="C2038" s="60"/>
      <c r="D2038" s="209"/>
      <c r="E2038" s="38"/>
      <c r="F2038" s="210"/>
      <c r="G2038" s="65"/>
    </row>
    <row r="2039" spans="1:7" customHeight="1" ht="14.1">
      <c r="A2039" s="207" t="s">
        <v>1182</v>
      </c>
      <c r="B2039" s="208"/>
      <c r="C2039" s="60"/>
      <c r="D2039" s="209"/>
      <c r="E2039" s="38"/>
      <c r="F2039" s="210"/>
      <c r="G2039" s="65"/>
    </row>
    <row r="2040" spans="1:7" customHeight="1" ht="14.1">
      <c r="A2040" s="93" t="s">
        <v>977</v>
      </c>
      <c r="B2040" s="94" t="s">
        <v>1046</v>
      </c>
      <c r="C2040" s="95"/>
      <c r="D2040" s="96"/>
      <c r="E2040" s="97"/>
      <c r="F2040" s="98"/>
      <c r="G2040" s="65"/>
    </row>
    <row r="2041" spans="1:7" customHeight="1" ht="14.1">
      <c r="A2041" s="87" t="s">
        <v>977</v>
      </c>
      <c r="B2041" s="88" t="s">
        <v>1001</v>
      </c>
      <c r="C2041" s="89"/>
      <c r="D2041" s="90"/>
      <c r="E2041" s="91"/>
      <c r="F2041" s="92">
        <f>SUM(F2042:F2045)</f>
        <v>15020730</v>
      </c>
      <c r="G2041" s="65"/>
    </row>
    <row r="2042" spans="1:7" customHeight="1" ht="14.1">
      <c r="A2042" s="87" t="s">
        <v>1458</v>
      </c>
      <c r="B2042" s="88" t="s">
        <v>587</v>
      </c>
      <c r="C2042" s="89" t="s">
        <v>163</v>
      </c>
      <c r="D2042" s="90">
        <v>1</v>
      </c>
      <c r="E2042" s="91">
        <f>Table04!E60</f>
        <v>0</v>
      </c>
      <c r="F2042" s="92">
        <f>D2042*E2042</f>
        <v>0</v>
      </c>
      <c r="G2042" s="65"/>
    </row>
    <row r="2043" spans="1:7" customHeight="1" ht="14.1">
      <c r="A2043" s="87" t="s">
        <v>1459</v>
      </c>
      <c r="B2043" s="88" t="s">
        <v>705</v>
      </c>
      <c r="C2043" s="89" t="s">
        <v>186</v>
      </c>
      <c r="D2043" s="90">
        <v>59</v>
      </c>
      <c r="E2043" s="91">
        <f>Table04!E117</f>
        <v>230000</v>
      </c>
      <c r="F2043" s="92">
        <f>D2043*E2043</f>
        <v>13570000</v>
      </c>
      <c r="G2043" s="65"/>
    </row>
    <row r="2044" spans="1:7" customHeight="1" ht="14.1">
      <c r="A2044" s="87" t="s">
        <v>1460</v>
      </c>
      <c r="B2044" s="88" t="s">
        <v>744</v>
      </c>
      <c r="C2044" s="89" t="s">
        <v>186</v>
      </c>
      <c r="D2044" s="90">
        <v>688</v>
      </c>
      <c r="E2044" s="91">
        <f>Table04!E137</f>
        <v>2000</v>
      </c>
      <c r="F2044" s="92">
        <f>D2044*E2044</f>
        <v>1376000</v>
      </c>
      <c r="G2044" s="65"/>
    </row>
    <row r="2045" spans="1:7" customHeight="1" ht="14.1">
      <c r="A2045" s="87" t="s">
        <v>1008</v>
      </c>
      <c r="B2045" s="88" t="s">
        <v>1009</v>
      </c>
      <c r="C2045" s="89" t="s">
        <v>1010</v>
      </c>
      <c r="D2045" s="90">
        <v>0.5</v>
      </c>
      <c r="E2045" s="91">
        <f>SUM(F2044:F2042)/100</f>
        <v>149460</v>
      </c>
      <c r="F2045" s="92">
        <f>D2045*E2045</f>
        <v>74730</v>
      </c>
      <c r="G2045" s="65"/>
    </row>
    <row r="2046" spans="1:7" customHeight="1" ht="14.1">
      <c r="A2046" s="87" t="s">
        <v>977</v>
      </c>
      <c r="B2046" s="88" t="s">
        <v>979</v>
      </c>
      <c r="C2046" s="89"/>
      <c r="D2046" s="90"/>
      <c r="E2046" s="91"/>
      <c r="F2046" s="92">
        <f>SUM(F2047:F2047)</f>
        <v>31795976.5</v>
      </c>
      <c r="G2046" s="65"/>
    </row>
    <row r="2047" spans="1:7" customHeight="1" ht="14.1">
      <c r="A2047" s="87" t="s">
        <v>1250</v>
      </c>
      <c r="B2047" s="88" t="s">
        <v>815</v>
      </c>
      <c r="C2047" s="89" t="s">
        <v>175</v>
      </c>
      <c r="D2047" s="90">
        <v>97.7</v>
      </c>
      <c r="E2047" s="91">
        <f>Table05!E18</f>
        <v>325445</v>
      </c>
      <c r="F2047" s="92">
        <f>D2047*E2047</f>
        <v>31795976.5</v>
      </c>
      <c r="G2047" s="65"/>
    </row>
    <row r="2048" spans="1:7" customHeight="1" ht="14.1">
      <c r="A2048" s="87" t="s">
        <v>977</v>
      </c>
      <c r="B2048" s="88" t="s">
        <v>981</v>
      </c>
      <c r="C2048" s="89"/>
      <c r="D2048" s="90"/>
      <c r="E2048" s="91"/>
      <c r="F2048" s="92">
        <f>SUM(F2047:F2041)/2</f>
        <v>46816706.5</v>
      </c>
      <c r="G2048" s="65"/>
    </row>
    <row r="2049" spans="1:7" customHeight="1" ht="14.1">
      <c r="A2049" s="87" t="s">
        <v>977</v>
      </c>
      <c r="B2049" s="88" t="s">
        <v>982</v>
      </c>
      <c r="C2049" s="89" t="s">
        <v>75</v>
      </c>
      <c r="D2049" s="90" t="str">
        <f>hsTTK*100&amp;"%x(VL+NC+M)"</f>
        <v>2.5%x(VL+NC+M)</v>
      </c>
      <c r="E2049" s="91"/>
      <c r="F2049" s="92">
        <f>F2048*hsTTK</f>
        <v>1170417.6625</v>
      </c>
      <c r="G2049" s="65"/>
    </row>
    <row r="2050" spans="1:7" customHeight="1" ht="14.1">
      <c r="A2050" s="87" t="s">
        <v>977</v>
      </c>
      <c r="B2050" s="88" t="s">
        <v>983</v>
      </c>
      <c r="C2050" s="89" t="s">
        <v>62</v>
      </c>
      <c r="D2050" s="90" t="s">
        <v>984</v>
      </c>
      <c r="E2050" s="91"/>
      <c r="F2050" s="92">
        <f>F2049+F2048</f>
        <v>47987124.1625</v>
      </c>
      <c r="G2050" s="65"/>
    </row>
    <row r="2051" spans="1:7" customHeight="1" ht="14.1">
      <c r="A2051" s="87" t="s">
        <v>977</v>
      </c>
      <c r="B2051" s="88" t="s">
        <v>985</v>
      </c>
      <c r="C2051" s="89" t="s">
        <v>77</v>
      </c>
      <c r="D2051" s="90" t="str">
        <f>hsCPC*100&amp;"%xT"</f>
        <v>6.5%xT</v>
      </c>
      <c r="E2051" s="91"/>
      <c r="F2051" s="92">
        <f>F2050*hsCPC</f>
        <v>3119163.0705625</v>
      </c>
      <c r="G2051" s="65"/>
    </row>
    <row r="2052" spans="1:7" customHeight="1" ht="14.1">
      <c r="A2052" s="87" t="s">
        <v>977</v>
      </c>
      <c r="B2052" s="88" t="s">
        <v>986</v>
      </c>
      <c r="C2052" s="89" t="s">
        <v>79</v>
      </c>
      <c r="D2052" s="90" t="str">
        <f>hsTL*100&amp;"%x(T+C)"</f>
        <v>5.5%x(T+C)</v>
      </c>
      <c r="E2052" s="91"/>
      <c r="F2052" s="92">
        <f>hsTL*(F2051+F2050)</f>
        <v>2810845.7978184</v>
      </c>
      <c r="G2052" s="65"/>
    </row>
    <row r="2053" spans="1:7" customHeight="1" ht="14.1">
      <c r="A2053" s="87" t="s">
        <v>977</v>
      </c>
      <c r="B2053" s="88" t="s">
        <v>987</v>
      </c>
      <c r="C2053" s="89" t="s">
        <v>81</v>
      </c>
      <c r="D2053" s="90" t="s">
        <v>82</v>
      </c>
      <c r="E2053" s="91"/>
      <c r="F2053" s="92">
        <f>(F2052+F2051+F2050)</f>
        <v>53917133.030881</v>
      </c>
      <c r="G2053" s="65"/>
    </row>
    <row r="2054" spans="1:7" customHeight="1" ht="14.1">
      <c r="A2054" s="87" t="s">
        <v>977</v>
      </c>
      <c r="B2054" s="88" t="s">
        <v>988</v>
      </c>
      <c r="C2054" s="89" t="s">
        <v>84</v>
      </c>
      <c r="D2054" s="90" t="s">
        <v>85</v>
      </c>
      <c r="E2054" s="91"/>
      <c r="F2054" s="92">
        <f>F2053*10/100</f>
        <v>5391713.3030881</v>
      </c>
      <c r="G2054" s="65"/>
    </row>
    <row r="2055" spans="1:7" customHeight="1" ht="14.1">
      <c r="A2055" s="87" t="s">
        <v>977</v>
      </c>
      <c r="B2055" s="88" t="s">
        <v>989</v>
      </c>
      <c r="C2055" s="89" t="s">
        <v>990</v>
      </c>
      <c r="D2055" s="90" t="str">
        <f>hsLT*100&amp;"%x(G+GTGT)"</f>
        <v>1%x(G+GTGT)</v>
      </c>
      <c r="E2055" s="91"/>
      <c r="F2055" s="92">
        <f>hsLT*(F2054+F2053)</f>
        <v>593088.46333969</v>
      </c>
      <c r="G2055" s="65"/>
    </row>
    <row r="2056" spans="1:7" customHeight="1" ht="14.1">
      <c r="A2056" s="87" t="s">
        <v>977</v>
      </c>
      <c r="B2056" s="88" t="s">
        <v>991</v>
      </c>
      <c r="C2056" s="89" t="s">
        <v>89</v>
      </c>
      <c r="D2056" s="90" t="s">
        <v>992</v>
      </c>
      <c r="E2056" s="91"/>
      <c r="F2056" s="92">
        <f>(F2055+F2054+F2053)</f>
        <v>59901934.797309</v>
      </c>
      <c r="G2056" s="65"/>
    </row>
    <row r="2057" spans="1:7" customHeight="1" ht="14.1">
      <c r="A2057" s="211" t="s">
        <v>1461</v>
      </c>
      <c r="B2057" s="212"/>
      <c r="C2057" s="213"/>
      <c r="D2057" s="214"/>
      <c r="E2057" s="215"/>
      <c r="F2057" s="216"/>
      <c r="G2057" s="65"/>
    </row>
    <row r="2058" spans="1:7" customHeight="1" ht="14.1">
      <c r="A2058" s="207" t="s">
        <v>439</v>
      </c>
      <c r="B2058" s="208" t="s">
        <v>1462</v>
      </c>
      <c r="C2058" s="60"/>
      <c r="D2058" s="209"/>
      <c r="E2058" s="38"/>
      <c r="F2058" s="210"/>
      <c r="G2058" s="65"/>
    </row>
    <row r="2059" spans="1:7" customHeight="1" ht="14.1">
      <c r="A2059" s="207" t="s">
        <v>1373</v>
      </c>
      <c r="B2059" s="208"/>
      <c r="C2059" s="60"/>
      <c r="D2059" s="209"/>
      <c r="E2059" s="38"/>
      <c r="F2059" s="210"/>
      <c r="G2059" s="65"/>
    </row>
    <row r="2060" spans="1:7" customHeight="1" ht="14.1">
      <c r="A2060" s="93" t="s">
        <v>977</v>
      </c>
      <c r="B2060" s="94" t="s">
        <v>1374</v>
      </c>
      <c r="C2060" s="95"/>
      <c r="D2060" s="96"/>
      <c r="E2060" s="97"/>
      <c r="F2060" s="98"/>
      <c r="G2060" s="65"/>
    </row>
    <row r="2061" spans="1:7" customHeight="1" ht="14.1">
      <c r="A2061" s="87" t="s">
        <v>977</v>
      </c>
      <c r="B2061" s="88" t="s">
        <v>1001</v>
      </c>
      <c r="C2061" s="89"/>
      <c r="D2061" s="90"/>
      <c r="E2061" s="91"/>
      <c r="F2061" s="92">
        <f>SUM(F2062:F2066)</f>
        <v>0</v>
      </c>
      <c r="G2061" s="65"/>
    </row>
    <row r="2062" spans="1:7" customHeight="1" ht="14.1">
      <c r="A2062" s="87" t="s">
        <v>1329</v>
      </c>
      <c r="B2062" s="88" t="s">
        <v>752</v>
      </c>
      <c r="C2062" s="89" t="s">
        <v>753</v>
      </c>
      <c r="D2062" s="90">
        <v>4</v>
      </c>
      <c r="E2062" s="91">
        <f>Table04!E141</f>
        <v>0</v>
      </c>
      <c r="F2062" s="92">
        <f>D2062*E2062</f>
        <v>0</v>
      </c>
      <c r="G2062" s="65"/>
    </row>
    <row r="2063" spans="1:7" customHeight="1" ht="14.1">
      <c r="A2063" s="87" t="s">
        <v>1002</v>
      </c>
      <c r="B2063" s="88" t="s">
        <v>554</v>
      </c>
      <c r="C2063" s="89" t="s">
        <v>479</v>
      </c>
      <c r="D2063" s="90">
        <v>0.225</v>
      </c>
      <c r="E2063" s="91">
        <f>Table04!E44</f>
        <v>0</v>
      </c>
      <c r="F2063" s="92">
        <f>D2063*E2063</f>
        <v>0</v>
      </c>
      <c r="G2063" s="65"/>
    </row>
    <row r="2064" spans="1:7" customHeight="1" ht="14.1">
      <c r="A2064" s="87" t="s">
        <v>1005</v>
      </c>
      <c r="B2064" s="88" t="s">
        <v>605</v>
      </c>
      <c r="C2064" s="89" t="s">
        <v>479</v>
      </c>
      <c r="D2064" s="90">
        <v>0.15</v>
      </c>
      <c r="E2064" s="91">
        <f>Table04!E68</f>
        <v>0</v>
      </c>
      <c r="F2064" s="92">
        <f>D2064*E2064</f>
        <v>0</v>
      </c>
      <c r="G2064" s="65"/>
    </row>
    <row r="2065" spans="1:7" customHeight="1" ht="14.1">
      <c r="A2065" s="87" t="s">
        <v>1377</v>
      </c>
      <c r="B2065" s="88" t="s">
        <v>601</v>
      </c>
      <c r="C2065" s="89" t="s">
        <v>599</v>
      </c>
      <c r="D2065" s="90">
        <v>0.3</v>
      </c>
      <c r="E2065" s="91">
        <f>Table04!E66</f>
        <v>0</v>
      </c>
      <c r="F2065" s="92">
        <f>D2065*E2065</f>
        <v>0</v>
      </c>
      <c r="G2065" s="65"/>
    </row>
    <row r="2066" spans="1:7" customHeight="1" ht="14.1">
      <c r="A2066" s="87" t="s">
        <v>1378</v>
      </c>
      <c r="B2066" s="88" t="s">
        <v>576</v>
      </c>
      <c r="C2066" s="89" t="s">
        <v>182</v>
      </c>
      <c r="D2066" s="90">
        <v>1.2</v>
      </c>
      <c r="E2066" s="91">
        <f>Table04!E55</f>
        <v>0</v>
      </c>
      <c r="F2066" s="92">
        <f>D2066*E2066</f>
        <v>0</v>
      </c>
      <c r="G2066" s="65"/>
    </row>
    <row r="2067" spans="1:7" customHeight="1" ht="14.1">
      <c r="A2067" s="87" t="s">
        <v>977</v>
      </c>
      <c r="B2067" s="88" t="s">
        <v>979</v>
      </c>
      <c r="C2067" s="89"/>
      <c r="D2067" s="90"/>
      <c r="E2067" s="91"/>
      <c r="F2067" s="92">
        <f>SUM(F2068:F2069)</f>
        <v>998059.32</v>
      </c>
      <c r="G2067" s="65"/>
    </row>
    <row r="2068" spans="1:7" customHeight="1" ht="14.1">
      <c r="A2068" s="87" t="s">
        <v>1380</v>
      </c>
      <c r="B2068" s="88" t="s">
        <v>793</v>
      </c>
      <c r="C2068" s="89" t="s">
        <v>175</v>
      </c>
      <c r="D2068" s="90">
        <v>1.88</v>
      </c>
      <c r="E2068" s="91">
        <f>Table05!E7</f>
        <v>381249</v>
      </c>
      <c r="F2068" s="92">
        <f>D2068*E2068</f>
        <v>716748.12</v>
      </c>
      <c r="G2068" s="65"/>
    </row>
    <row r="2069" spans="1:7" customHeight="1" ht="14.1">
      <c r="A2069" s="87" t="s">
        <v>1381</v>
      </c>
      <c r="B2069" s="88" t="s">
        <v>821</v>
      </c>
      <c r="C2069" s="89" t="s">
        <v>175</v>
      </c>
      <c r="D2069" s="90">
        <v>0.8</v>
      </c>
      <c r="E2069" s="91">
        <f>Table05!E21</f>
        <v>351639</v>
      </c>
      <c r="F2069" s="92">
        <f>D2069*E2069</f>
        <v>281311.2</v>
      </c>
      <c r="G2069" s="65"/>
    </row>
    <row r="2070" spans="1:7" customHeight="1" ht="14.1">
      <c r="A2070" s="87" t="s">
        <v>977</v>
      </c>
      <c r="B2070" s="88" t="s">
        <v>1012</v>
      </c>
      <c r="C2070" s="89"/>
      <c r="D2070" s="90"/>
      <c r="E2070" s="91"/>
      <c r="F2070" s="92">
        <f>SUM(F2071:F2073)</f>
        <v>68881.8</v>
      </c>
      <c r="G2070" s="65"/>
    </row>
    <row r="2071" spans="1:7" customHeight="1" ht="14.1">
      <c r="A2071" s="87" t="s">
        <v>1382</v>
      </c>
      <c r="B2071" s="88" t="s">
        <v>948</v>
      </c>
      <c r="C2071" s="89" t="s">
        <v>830</v>
      </c>
      <c r="D2071" s="90">
        <v>0.12</v>
      </c>
      <c r="E2071" s="91">
        <f>Table06!E66</f>
        <v>43640</v>
      </c>
      <c r="F2071" s="92">
        <f>D2071*E2071</f>
        <v>5236.8</v>
      </c>
      <c r="G2071" s="65"/>
    </row>
    <row r="2072" spans="1:7" customHeight="1" ht="14.1">
      <c r="A2072" s="87" t="s">
        <v>1385</v>
      </c>
      <c r="B2072" s="88" t="s">
        <v>928</v>
      </c>
      <c r="C2072" s="89" t="s">
        <v>830</v>
      </c>
      <c r="D2072" s="90">
        <v>0.24</v>
      </c>
      <c r="E2072" s="91">
        <f>Table06!E56</f>
        <v>155418</v>
      </c>
      <c r="F2072" s="92">
        <f>D2072*E2072</f>
        <v>37300.32</v>
      </c>
      <c r="G2072" s="65"/>
    </row>
    <row r="2073" spans="1:7" customHeight="1" ht="14.1">
      <c r="A2073" s="87" t="s">
        <v>1383</v>
      </c>
      <c r="B2073" s="88" t="s">
        <v>846</v>
      </c>
      <c r="C2073" s="89" t="s">
        <v>830</v>
      </c>
      <c r="D2073" s="90">
        <v>0.06</v>
      </c>
      <c r="E2073" s="91">
        <f>Table06!E15</f>
        <v>439078</v>
      </c>
      <c r="F2073" s="92">
        <f>D2073*E2073</f>
        <v>26344.68</v>
      </c>
      <c r="G2073" s="65"/>
    </row>
    <row r="2074" spans="1:7" customHeight="1" ht="14.1">
      <c r="A2074" s="87" t="s">
        <v>977</v>
      </c>
      <c r="B2074" s="88" t="s">
        <v>981</v>
      </c>
      <c r="C2074" s="89"/>
      <c r="D2074" s="90"/>
      <c r="E2074" s="91"/>
      <c r="F2074" s="92">
        <f>SUM(F2073:F2061)/2</f>
        <v>1066941.12</v>
      </c>
      <c r="G2074" s="65"/>
    </row>
    <row r="2075" spans="1:7" customHeight="1" ht="14.1">
      <c r="A2075" s="87" t="s">
        <v>977</v>
      </c>
      <c r="B2075" s="88" t="s">
        <v>982</v>
      </c>
      <c r="C2075" s="89" t="s">
        <v>75</v>
      </c>
      <c r="D2075" s="90" t="str">
        <f>hsTTK*100&amp;"%x(VL+NC+M)"</f>
        <v>2.5%x(VL+NC+M)</v>
      </c>
      <c r="E2075" s="91"/>
      <c r="F2075" s="92">
        <f>F2074*hsTTK</f>
        <v>26673.528</v>
      </c>
      <c r="G2075" s="65"/>
    </row>
    <row r="2076" spans="1:7" customHeight="1" ht="14.1">
      <c r="A2076" s="87" t="s">
        <v>977</v>
      </c>
      <c r="B2076" s="88" t="s">
        <v>983</v>
      </c>
      <c r="C2076" s="89" t="s">
        <v>62</v>
      </c>
      <c r="D2076" s="90" t="s">
        <v>984</v>
      </c>
      <c r="E2076" s="91"/>
      <c r="F2076" s="92">
        <f>F2075+F2074</f>
        <v>1093614.648</v>
      </c>
      <c r="G2076" s="65"/>
    </row>
    <row r="2077" spans="1:7" customHeight="1" ht="14.1">
      <c r="A2077" s="87" t="s">
        <v>977</v>
      </c>
      <c r="B2077" s="88" t="s">
        <v>985</v>
      </c>
      <c r="C2077" s="89" t="s">
        <v>77</v>
      </c>
      <c r="D2077" s="90" t="str">
        <f>hsCPC*100&amp;"%xT"</f>
        <v>6.5%xT</v>
      </c>
      <c r="E2077" s="91"/>
      <c r="F2077" s="92">
        <f>F2076*hsCPC</f>
        <v>71084.95212</v>
      </c>
      <c r="G2077" s="65"/>
    </row>
    <row r="2078" spans="1:7" customHeight="1" ht="14.1">
      <c r="A2078" s="87" t="s">
        <v>977</v>
      </c>
      <c r="B2078" s="88" t="s">
        <v>986</v>
      </c>
      <c r="C2078" s="89" t="s">
        <v>79</v>
      </c>
      <c r="D2078" s="90" t="str">
        <f>hsTL*100&amp;"%x(T+C)"</f>
        <v>5.5%x(T+C)</v>
      </c>
      <c r="E2078" s="91"/>
      <c r="F2078" s="92">
        <f>hsTL*(F2077+F2076)</f>
        <v>64058.4780066</v>
      </c>
      <c r="G2078" s="65"/>
    </row>
    <row r="2079" spans="1:7" customHeight="1" ht="14.1">
      <c r="A2079" s="87" t="s">
        <v>977</v>
      </c>
      <c r="B2079" s="88" t="s">
        <v>987</v>
      </c>
      <c r="C2079" s="89" t="s">
        <v>81</v>
      </c>
      <c r="D2079" s="90" t="s">
        <v>82</v>
      </c>
      <c r="E2079" s="91"/>
      <c r="F2079" s="92">
        <f>(F2078+F2077+F2076)</f>
        <v>1228758.0781266</v>
      </c>
      <c r="G2079" s="65"/>
    </row>
    <row r="2080" spans="1:7" customHeight="1" ht="14.1">
      <c r="A2080" s="87" t="s">
        <v>977</v>
      </c>
      <c r="B2080" s="88" t="s">
        <v>988</v>
      </c>
      <c r="C2080" s="89" t="s">
        <v>84</v>
      </c>
      <c r="D2080" s="90" t="s">
        <v>85</v>
      </c>
      <c r="E2080" s="91"/>
      <c r="F2080" s="92">
        <f>F2079*10/100</f>
        <v>122875.80781266</v>
      </c>
      <c r="G2080" s="65"/>
    </row>
    <row r="2081" spans="1:7" customHeight="1" ht="14.1">
      <c r="A2081" s="87" t="s">
        <v>977</v>
      </c>
      <c r="B2081" s="88" t="s">
        <v>989</v>
      </c>
      <c r="C2081" s="89" t="s">
        <v>990</v>
      </c>
      <c r="D2081" s="90" t="str">
        <f>hsLT*100&amp;"%x(G+GTGT)"</f>
        <v>1%x(G+GTGT)</v>
      </c>
      <c r="E2081" s="91"/>
      <c r="F2081" s="92">
        <f>hsLT*(F2080+F2079)</f>
        <v>13516.338859393</v>
      </c>
      <c r="G2081" s="65"/>
    </row>
    <row r="2082" spans="1:7" customHeight="1" ht="14.1">
      <c r="A2082" s="87" t="s">
        <v>977</v>
      </c>
      <c r="B2082" s="88" t="s">
        <v>991</v>
      </c>
      <c r="C2082" s="89" t="s">
        <v>89</v>
      </c>
      <c r="D2082" s="90" t="s">
        <v>992</v>
      </c>
      <c r="E2082" s="91"/>
      <c r="F2082" s="92">
        <f>(F2081+F2080+F2079)</f>
        <v>1365150.2247987</v>
      </c>
      <c r="G2082" s="65"/>
    </row>
    <row r="2083" spans="1:7" customHeight="1" ht="14.1">
      <c r="A2083" s="211" t="s">
        <v>1463</v>
      </c>
      <c r="B2083" s="212"/>
      <c r="C2083" s="213"/>
      <c r="D2083" s="214"/>
      <c r="E2083" s="215"/>
      <c r="F2083" s="216"/>
      <c r="G2083" s="65"/>
    </row>
    <row r="2084" spans="1:7" customHeight="1" ht="14.1">
      <c r="A2084" s="207" t="s">
        <v>442</v>
      </c>
      <c r="B2084" s="208" t="s">
        <v>1464</v>
      </c>
      <c r="C2084" s="60"/>
      <c r="D2084" s="209"/>
      <c r="E2084" s="38"/>
      <c r="F2084" s="210"/>
      <c r="G2084" s="65"/>
    </row>
    <row r="2085" spans="1:7" customHeight="1" ht="14.1">
      <c r="A2085" s="207" t="s">
        <v>1373</v>
      </c>
      <c r="B2085" s="208"/>
      <c r="C2085" s="60"/>
      <c r="D2085" s="209"/>
      <c r="E2085" s="38"/>
      <c r="F2085" s="210"/>
      <c r="G2085" s="65"/>
    </row>
    <row r="2086" spans="1:7" customHeight="1" ht="14.1">
      <c r="A2086" s="93" t="s">
        <v>977</v>
      </c>
      <c r="B2086" s="94" t="s">
        <v>1046</v>
      </c>
      <c r="C2086" s="95"/>
      <c r="D2086" s="96"/>
      <c r="E2086" s="97"/>
      <c r="F2086" s="98"/>
      <c r="G2086" s="65"/>
    </row>
    <row r="2087" spans="1:7" customHeight="1" ht="14.1">
      <c r="A2087" s="87" t="s">
        <v>977</v>
      </c>
      <c r="B2087" s="88" t="s">
        <v>1001</v>
      </c>
      <c r="C2087" s="89"/>
      <c r="D2087" s="90"/>
      <c r="E2087" s="91"/>
      <c r="F2087" s="92">
        <f>SUM(F2088:F2090)</f>
        <v>0</v>
      </c>
      <c r="G2087" s="65"/>
    </row>
    <row r="2088" spans="1:7" customHeight="1" ht="14.1">
      <c r="A2088" s="87" t="s">
        <v>1329</v>
      </c>
      <c r="B2088" s="88" t="s">
        <v>752</v>
      </c>
      <c r="C2088" s="89" t="s">
        <v>753</v>
      </c>
      <c r="D2088" s="90">
        <v>0.48</v>
      </c>
      <c r="E2088" s="91">
        <f>Table04!E141</f>
        <v>0</v>
      </c>
      <c r="F2088" s="92">
        <f>D2088*E2088</f>
        <v>0</v>
      </c>
      <c r="G2088" s="65"/>
    </row>
    <row r="2089" spans="1:7" customHeight="1" ht="14.1">
      <c r="A2089" s="87" t="s">
        <v>1375</v>
      </c>
      <c r="B2089" s="88" t="s">
        <v>717</v>
      </c>
      <c r="C2089" s="89" t="s">
        <v>167</v>
      </c>
      <c r="D2089" s="90">
        <v>0.019</v>
      </c>
      <c r="E2089" s="91">
        <f>Table04!E123</f>
        <v>0</v>
      </c>
      <c r="F2089" s="92">
        <f>D2089*E2089</f>
        <v>0</v>
      </c>
      <c r="G2089" s="65"/>
    </row>
    <row r="2090" spans="1:7" customHeight="1" ht="14.1">
      <c r="A2090" s="87" t="s">
        <v>1002</v>
      </c>
      <c r="B2090" s="88" t="s">
        <v>554</v>
      </c>
      <c r="C2090" s="89" t="s">
        <v>479</v>
      </c>
      <c r="D2090" s="90">
        <v>0.048</v>
      </c>
      <c r="E2090" s="91">
        <f>Table04!E44</f>
        <v>0</v>
      </c>
      <c r="F2090" s="92">
        <f>D2090*E2090</f>
        <v>0</v>
      </c>
      <c r="G2090" s="65"/>
    </row>
    <row r="2091" spans="1:7" customHeight="1" ht="14.1">
      <c r="A2091" s="87" t="s">
        <v>977</v>
      </c>
      <c r="B2091" s="88" t="s">
        <v>979</v>
      </c>
      <c r="C2091" s="89"/>
      <c r="D2091" s="90"/>
      <c r="E2091" s="91"/>
      <c r="F2091" s="92">
        <f>SUM(F2092:F2092)</f>
        <v>2999181.6</v>
      </c>
      <c r="G2091" s="65"/>
    </row>
    <row r="2092" spans="1:7" customHeight="1" ht="14.1">
      <c r="A2092" s="87" t="s">
        <v>1389</v>
      </c>
      <c r="B2092" s="88" t="s">
        <v>795</v>
      </c>
      <c r="C2092" s="89" t="s">
        <v>175</v>
      </c>
      <c r="D2092" s="90">
        <v>7.2</v>
      </c>
      <c r="E2092" s="91">
        <f>Table05!E8</f>
        <v>416553</v>
      </c>
      <c r="F2092" s="92">
        <f>D2092*E2092</f>
        <v>2999181.6</v>
      </c>
      <c r="G2092" s="65"/>
    </row>
    <row r="2093" spans="1:7" customHeight="1" ht="14.1">
      <c r="A2093" s="87" t="s">
        <v>977</v>
      </c>
      <c r="B2093" s="88" t="s">
        <v>1012</v>
      </c>
      <c r="C2093" s="89"/>
      <c r="D2093" s="90"/>
      <c r="E2093" s="91"/>
      <c r="F2093" s="92">
        <f>SUM(F2094:F2095)</f>
        <v>242359.104</v>
      </c>
      <c r="G2093" s="65"/>
    </row>
    <row r="2094" spans="1:7" customHeight="1" ht="14.1">
      <c r="A2094" s="87" t="s">
        <v>1382</v>
      </c>
      <c r="B2094" s="88" t="s">
        <v>948</v>
      </c>
      <c r="C2094" s="89" t="s">
        <v>830</v>
      </c>
      <c r="D2094" s="90">
        <v>0.096</v>
      </c>
      <c r="E2094" s="91">
        <f>Table06!E66</f>
        <v>43640</v>
      </c>
      <c r="F2094" s="92">
        <f>D2094*E2094</f>
        <v>4189.44</v>
      </c>
      <c r="G2094" s="65"/>
    </row>
    <row r="2095" spans="1:7" customHeight="1" ht="14.1">
      <c r="A2095" s="87" t="s">
        <v>1390</v>
      </c>
      <c r="B2095" s="88" t="s">
        <v>848</v>
      </c>
      <c r="C2095" s="89" t="s">
        <v>830</v>
      </c>
      <c r="D2095" s="90">
        <v>0.288</v>
      </c>
      <c r="E2095" s="91">
        <f>Table06!E16</f>
        <v>826978</v>
      </c>
      <c r="F2095" s="92">
        <f>D2095*E2095</f>
        <v>238169.664</v>
      </c>
      <c r="G2095" s="65"/>
    </row>
    <row r="2096" spans="1:7" customHeight="1" ht="14.1">
      <c r="A2096" s="87" t="s">
        <v>977</v>
      </c>
      <c r="B2096" s="88" t="s">
        <v>981</v>
      </c>
      <c r="C2096" s="89"/>
      <c r="D2096" s="90"/>
      <c r="E2096" s="91"/>
      <c r="F2096" s="92">
        <f>SUM(F2095:F2087)/2</f>
        <v>3241540.704</v>
      </c>
      <c r="G2096" s="65"/>
    </row>
    <row r="2097" spans="1:7" customHeight="1" ht="14.1">
      <c r="A2097" s="87" t="s">
        <v>977</v>
      </c>
      <c r="B2097" s="88" t="s">
        <v>982</v>
      </c>
      <c r="C2097" s="89" t="s">
        <v>75</v>
      </c>
      <c r="D2097" s="90" t="str">
        <f>hsTTK*100&amp;"%x(VL+NC+M)"</f>
        <v>2.5%x(VL+NC+M)</v>
      </c>
      <c r="E2097" s="91"/>
      <c r="F2097" s="92">
        <f>F2096*hsTTK</f>
        <v>81038.5176</v>
      </c>
      <c r="G2097" s="65"/>
    </row>
    <row r="2098" spans="1:7" customHeight="1" ht="14.1">
      <c r="A2098" s="87" t="s">
        <v>977</v>
      </c>
      <c r="B2098" s="88" t="s">
        <v>983</v>
      </c>
      <c r="C2098" s="89" t="s">
        <v>62</v>
      </c>
      <c r="D2098" s="90" t="s">
        <v>984</v>
      </c>
      <c r="E2098" s="91"/>
      <c r="F2098" s="92">
        <f>F2097+F2096</f>
        <v>3322579.2216</v>
      </c>
      <c r="G2098" s="65"/>
    </row>
    <row r="2099" spans="1:7" customHeight="1" ht="14.1">
      <c r="A2099" s="87" t="s">
        <v>977</v>
      </c>
      <c r="B2099" s="88" t="s">
        <v>985</v>
      </c>
      <c r="C2099" s="89" t="s">
        <v>77</v>
      </c>
      <c r="D2099" s="90" t="str">
        <f>hsCPC*100&amp;"%xT"</f>
        <v>6.5%xT</v>
      </c>
      <c r="E2099" s="91"/>
      <c r="F2099" s="92">
        <f>F2098*hsCPC</f>
        <v>215967.649404</v>
      </c>
      <c r="G2099" s="65"/>
    </row>
    <row r="2100" spans="1:7" customHeight="1" ht="14.1">
      <c r="A2100" s="87" t="s">
        <v>977</v>
      </c>
      <c r="B2100" s="88" t="s">
        <v>986</v>
      </c>
      <c r="C2100" s="89" t="s">
        <v>79</v>
      </c>
      <c r="D2100" s="90" t="str">
        <f>hsTL*100&amp;"%x(T+C)"</f>
        <v>5.5%x(T+C)</v>
      </c>
      <c r="E2100" s="91"/>
      <c r="F2100" s="92">
        <f>hsTL*(F2099+F2098)</f>
        <v>194620.07790522</v>
      </c>
      <c r="G2100" s="65"/>
    </row>
    <row r="2101" spans="1:7" customHeight="1" ht="14.1">
      <c r="A2101" s="87" t="s">
        <v>977</v>
      </c>
      <c r="B2101" s="88" t="s">
        <v>987</v>
      </c>
      <c r="C2101" s="89" t="s">
        <v>81</v>
      </c>
      <c r="D2101" s="90" t="s">
        <v>82</v>
      </c>
      <c r="E2101" s="91"/>
      <c r="F2101" s="92">
        <f>(F2100+F2099+F2098)</f>
        <v>3733166.9489092</v>
      </c>
      <c r="G2101" s="65"/>
    </row>
    <row r="2102" spans="1:7" customHeight="1" ht="14.1">
      <c r="A2102" s="87" t="s">
        <v>977</v>
      </c>
      <c r="B2102" s="88" t="s">
        <v>988</v>
      </c>
      <c r="C2102" s="89" t="s">
        <v>84</v>
      </c>
      <c r="D2102" s="90" t="s">
        <v>85</v>
      </c>
      <c r="E2102" s="91"/>
      <c r="F2102" s="92">
        <f>F2101*10/100</f>
        <v>373316.69489092</v>
      </c>
      <c r="G2102" s="65"/>
    </row>
    <row r="2103" spans="1:7" customHeight="1" ht="14.1">
      <c r="A2103" s="87" t="s">
        <v>977</v>
      </c>
      <c r="B2103" s="88" t="s">
        <v>989</v>
      </c>
      <c r="C2103" s="89" t="s">
        <v>990</v>
      </c>
      <c r="D2103" s="90" t="str">
        <f>hsLT*100&amp;"%x(G+GTGT)"</f>
        <v>1%x(G+GTGT)</v>
      </c>
      <c r="E2103" s="91"/>
      <c r="F2103" s="92">
        <f>hsLT*(F2102+F2101)</f>
        <v>41064.836438001</v>
      </c>
      <c r="G2103" s="65"/>
    </row>
    <row r="2104" spans="1:7" customHeight="1" ht="14.1">
      <c r="A2104" s="87" t="s">
        <v>977</v>
      </c>
      <c r="B2104" s="88" t="s">
        <v>991</v>
      </c>
      <c r="C2104" s="89" t="s">
        <v>89</v>
      </c>
      <c r="D2104" s="90" t="s">
        <v>992</v>
      </c>
      <c r="E2104" s="91"/>
      <c r="F2104" s="92">
        <f>(F2103+F2102+F2101)</f>
        <v>4147548.4802381</v>
      </c>
      <c r="G2104" s="65"/>
    </row>
    <row r="2105" spans="1:7" customHeight="1" ht="14.1">
      <c r="A2105" s="211" t="s">
        <v>1465</v>
      </c>
      <c r="B2105" s="212"/>
      <c r="C2105" s="213"/>
      <c r="D2105" s="214"/>
      <c r="E2105" s="215"/>
      <c r="F2105" s="216"/>
      <c r="G2105" s="65"/>
    </row>
    <row r="2106" spans="1:7" customHeight="1" ht="14.1">
      <c r="A2106" s="207" t="s">
        <v>445</v>
      </c>
      <c r="B2106" s="208" t="s">
        <v>1466</v>
      </c>
      <c r="C2106" s="60"/>
      <c r="D2106" s="209"/>
      <c r="E2106" s="38"/>
      <c r="F2106" s="210"/>
      <c r="G2106" s="65"/>
    </row>
    <row r="2107" spans="1:7" customHeight="1" ht="14.1">
      <c r="A2107" s="207" t="s">
        <v>1071</v>
      </c>
      <c r="B2107" s="208"/>
      <c r="C2107" s="60"/>
      <c r="D2107" s="209"/>
      <c r="E2107" s="38"/>
      <c r="F2107" s="210"/>
      <c r="G2107" s="65"/>
    </row>
    <row r="2108" spans="1:7" customHeight="1" ht="14.1">
      <c r="A2108" s="93" t="s">
        <v>977</v>
      </c>
      <c r="B2108" s="94" t="s">
        <v>1073</v>
      </c>
      <c r="C2108" s="95"/>
      <c r="D2108" s="96"/>
      <c r="E2108" s="97"/>
      <c r="F2108" s="98"/>
      <c r="G2108" s="65"/>
    </row>
    <row r="2109" spans="1:7" customHeight="1" ht="14.1">
      <c r="A2109" s="87" t="s">
        <v>977</v>
      </c>
      <c r="B2109" s="88" t="s">
        <v>1001</v>
      </c>
      <c r="C2109" s="89"/>
      <c r="D2109" s="90"/>
      <c r="E2109" s="91"/>
      <c r="F2109" s="92">
        <f>SUM(F2110:F2115)</f>
        <v>153532.302</v>
      </c>
      <c r="G2109" s="65"/>
    </row>
    <row r="2110" spans="1:7" customHeight="1" ht="14.1">
      <c r="A2110" s="87" t="s">
        <v>1467</v>
      </c>
      <c r="B2110" s="88" t="s">
        <v>777</v>
      </c>
      <c r="C2110" s="89" t="s">
        <v>182</v>
      </c>
      <c r="D2110" s="90">
        <v>0.5</v>
      </c>
      <c r="E2110" s="91">
        <f>Table04!E153</f>
        <v>19096</v>
      </c>
      <c r="F2110" s="92">
        <f>D2110*E2110</f>
        <v>9548</v>
      </c>
      <c r="G2110" s="65"/>
    </row>
    <row r="2111" spans="1:7" customHeight="1" ht="14.1">
      <c r="A2111" s="87" t="s">
        <v>1468</v>
      </c>
      <c r="B2111" s="88" t="s">
        <v>783</v>
      </c>
      <c r="C2111" s="89" t="s">
        <v>182</v>
      </c>
      <c r="D2111" s="90">
        <v>0.28</v>
      </c>
      <c r="E2111" s="91">
        <f>Table04!E156</f>
        <v>445000</v>
      </c>
      <c r="F2111" s="92">
        <f>D2111*E2111</f>
        <v>124600</v>
      </c>
      <c r="G2111" s="65"/>
    </row>
    <row r="2112" spans="1:7" customHeight="1" ht="14.1">
      <c r="A2112" s="87" t="s">
        <v>1469</v>
      </c>
      <c r="B2112" s="88" t="s">
        <v>779</v>
      </c>
      <c r="C2112" s="89" t="s">
        <v>182</v>
      </c>
      <c r="D2112" s="90">
        <v>0.02</v>
      </c>
      <c r="E2112" s="91">
        <f>Table04!E154</f>
        <v>11246</v>
      </c>
      <c r="F2112" s="92">
        <f>D2112*E2112</f>
        <v>224.92</v>
      </c>
      <c r="G2112" s="65"/>
    </row>
    <row r="2113" spans="1:7" customHeight="1" ht="14.1">
      <c r="A2113" s="87" t="s">
        <v>1174</v>
      </c>
      <c r="B2113" s="88" t="s">
        <v>665</v>
      </c>
      <c r="C2113" s="89" t="s">
        <v>479</v>
      </c>
      <c r="D2113" s="90">
        <v>0.224</v>
      </c>
      <c r="E2113" s="91">
        <f>Table04!E97</f>
        <v>17180</v>
      </c>
      <c r="F2113" s="92">
        <f>D2113*E2113</f>
        <v>3848.32</v>
      </c>
      <c r="G2113" s="65"/>
    </row>
    <row r="2114" spans="1:7" customHeight="1" ht="14.1">
      <c r="A2114" s="87" t="s">
        <v>1470</v>
      </c>
      <c r="B2114" s="88" t="s">
        <v>701</v>
      </c>
      <c r="C2114" s="89" t="s">
        <v>186</v>
      </c>
      <c r="D2114" s="90">
        <v>0.05</v>
      </c>
      <c r="E2114" s="91">
        <f>Table04!E115</f>
        <v>160000</v>
      </c>
      <c r="F2114" s="92">
        <f>D2114*E2114</f>
        <v>8000</v>
      </c>
      <c r="G2114" s="65"/>
    </row>
    <row r="2115" spans="1:7" customHeight="1" ht="14.1">
      <c r="A2115" s="87" t="s">
        <v>1008</v>
      </c>
      <c r="B2115" s="88" t="s">
        <v>1009</v>
      </c>
      <c r="C2115" s="89" t="s">
        <v>1010</v>
      </c>
      <c r="D2115" s="90">
        <v>5</v>
      </c>
      <c r="E2115" s="91">
        <f>SUM(F2114:F2110)/100</f>
        <v>1462.2124</v>
      </c>
      <c r="F2115" s="92">
        <f>D2115*E2115</f>
        <v>7311.062</v>
      </c>
      <c r="G2115" s="65"/>
    </row>
    <row r="2116" spans="1:7" customHeight="1" ht="14.1">
      <c r="A2116" s="87" t="s">
        <v>977</v>
      </c>
      <c r="B2116" s="88" t="s">
        <v>979</v>
      </c>
      <c r="C2116" s="89"/>
      <c r="D2116" s="90"/>
      <c r="E2116" s="91"/>
      <c r="F2116" s="92">
        <f>SUM(F2117:F2117)</f>
        <v>425413.82</v>
      </c>
      <c r="G2116" s="65"/>
    </row>
    <row r="2117" spans="1:7" customHeight="1" ht="14.1">
      <c r="A2117" s="87" t="s">
        <v>1078</v>
      </c>
      <c r="B2117" s="88" t="s">
        <v>809</v>
      </c>
      <c r="C2117" s="89" t="s">
        <v>175</v>
      </c>
      <c r="D2117" s="90">
        <v>1.34</v>
      </c>
      <c r="E2117" s="91">
        <f>Table05!E15</f>
        <v>317473</v>
      </c>
      <c r="F2117" s="92">
        <f>D2117*E2117</f>
        <v>425413.82</v>
      </c>
      <c r="G2117" s="65"/>
    </row>
    <row r="2118" spans="1:7" customHeight="1" ht="14.1">
      <c r="A2118" s="87" t="s">
        <v>977</v>
      </c>
      <c r="B2118" s="88" t="s">
        <v>1012</v>
      </c>
      <c r="C2118" s="89"/>
      <c r="D2118" s="90"/>
      <c r="E2118" s="91"/>
      <c r="F2118" s="92">
        <f>SUM(F2119:F2121)</f>
        <v>5084899.098</v>
      </c>
      <c r="G2118" s="65"/>
    </row>
    <row r="2119" spans="1:7" customHeight="1" ht="14.1">
      <c r="A2119" s="87" t="s">
        <v>1169</v>
      </c>
      <c r="B2119" s="88" t="s">
        <v>894</v>
      </c>
      <c r="C2119" s="89" t="s">
        <v>830</v>
      </c>
      <c r="D2119" s="90">
        <v>0.192</v>
      </c>
      <c r="E2119" s="91">
        <f>Table06!E39</f>
        <v>10406974</v>
      </c>
      <c r="F2119" s="92">
        <f>D2119*E2119</f>
        <v>1998139.008</v>
      </c>
      <c r="G2119" s="65"/>
    </row>
    <row r="2120" spans="1:7" customHeight="1" ht="14.1">
      <c r="A2120" s="87" t="s">
        <v>1471</v>
      </c>
      <c r="B2120" s="88" t="s">
        <v>906</v>
      </c>
      <c r="C2120" s="89" t="s">
        <v>830</v>
      </c>
      <c r="D2120" s="90">
        <v>1.5</v>
      </c>
      <c r="E2120" s="91">
        <f>Table06!E45</f>
        <v>2034239</v>
      </c>
      <c r="F2120" s="92">
        <f>D2120*E2120</f>
        <v>3051358.5</v>
      </c>
      <c r="G2120" s="65"/>
    </row>
    <row r="2121" spans="1:7" customHeight="1" ht="14.1">
      <c r="A2121" s="87" t="s">
        <v>1080</v>
      </c>
      <c r="B2121" s="88" t="s">
        <v>876</v>
      </c>
      <c r="C2121" s="89" t="s">
        <v>830</v>
      </c>
      <c r="D2121" s="90">
        <v>0.105</v>
      </c>
      <c r="E2121" s="91">
        <f>Table06!E30</f>
        <v>337158</v>
      </c>
      <c r="F2121" s="92">
        <f>D2121*E2121</f>
        <v>35401.59</v>
      </c>
      <c r="G2121" s="65"/>
    </row>
    <row r="2122" spans="1:7" customHeight="1" ht="14.1">
      <c r="A2122" s="87" t="s">
        <v>977</v>
      </c>
      <c r="B2122" s="88" t="s">
        <v>981</v>
      </c>
      <c r="C2122" s="89"/>
      <c r="D2122" s="90"/>
      <c r="E2122" s="91"/>
      <c r="F2122" s="92">
        <f>SUM(F2121:F2109)/2</f>
        <v>5663845.22</v>
      </c>
      <c r="G2122" s="65"/>
    </row>
    <row r="2123" spans="1:7" customHeight="1" ht="14.1">
      <c r="A2123" s="87" t="s">
        <v>977</v>
      </c>
      <c r="B2123" s="88" t="s">
        <v>982</v>
      </c>
      <c r="C2123" s="89" t="s">
        <v>75</v>
      </c>
      <c r="D2123" s="90" t="str">
        <f>hsTTK*100&amp;"%x(VL+NC+M)"</f>
        <v>2.5%x(VL+NC+M)</v>
      </c>
      <c r="E2123" s="91"/>
      <c r="F2123" s="92">
        <f>F2122*hsTTK</f>
        <v>141596.1305</v>
      </c>
      <c r="G2123" s="65"/>
    </row>
    <row r="2124" spans="1:7" customHeight="1" ht="14.1">
      <c r="A2124" s="87" t="s">
        <v>977</v>
      </c>
      <c r="B2124" s="88" t="s">
        <v>983</v>
      </c>
      <c r="C2124" s="89" t="s">
        <v>62</v>
      </c>
      <c r="D2124" s="90" t="s">
        <v>984</v>
      </c>
      <c r="E2124" s="91"/>
      <c r="F2124" s="92">
        <f>F2123+F2122</f>
        <v>5805441.3505</v>
      </c>
      <c r="G2124" s="65"/>
    </row>
    <row r="2125" spans="1:7" customHeight="1" ht="14.1">
      <c r="A2125" s="87" t="s">
        <v>977</v>
      </c>
      <c r="B2125" s="88" t="s">
        <v>985</v>
      </c>
      <c r="C2125" s="89" t="s">
        <v>77</v>
      </c>
      <c r="D2125" s="90" t="str">
        <f>hsCPC*100&amp;"%xT"</f>
        <v>6.5%xT</v>
      </c>
      <c r="E2125" s="91"/>
      <c r="F2125" s="92">
        <f>F2124*hsCPC</f>
        <v>377353.6877825</v>
      </c>
      <c r="G2125" s="65"/>
    </row>
    <row r="2126" spans="1:7" customHeight="1" ht="14.1">
      <c r="A2126" s="87" t="s">
        <v>977</v>
      </c>
      <c r="B2126" s="88" t="s">
        <v>986</v>
      </c>
      <c r="C2126" s="89" t="s">
        <v>79</v>
      </c>
      <c r="D2126" s="90" t="str">
        <f>hsTL*100&amp;"%x(T+C)"</f>
        <v>5.5%x(T+C)</v>
      </c>
      <c r="E2126" s="91"/>
      <c r="F2126" s="92">
        <f>hsTL*(F2125+F2124)</f>
        <v>340053.72710554</v>
      </c>
      <c r="G2126" s="65"/>
    </row>
    <row r="2127" spans="1:7" customHeight="1" ht="14.1">
      <c r="A2127" s="87" t="s">
        <v>977</v>
      </c>
      <c r="B2127" s="88" t="s">
        <v>987</v>
      </c>
      <c r="C2127" s="89" t="s">
        <v>81</v>
      </c>
      <c r="D2127" s="90" t="s">
        <v>82</v>
      </c>
      <c r="E2127" s="91"/>
      <c r="F2127" s="92">
        <f>(F2126+F2125+F2124)</f>
        <v>6522848.765388</v>
      </c>
      <c r="G2127" s="65"/>
    </row>
    <row r="2128" spans="1:7" customHeight="1" ht="14.1">
      <c r="A2128" s="87" t="s">
        <v>977</v>
      </c>
      <c r="B2128" s="88" t="s">
        <v>988</v>
      </c>
      <c r="C2128" s="89" t="s">
        <v>84</v>
      </c>
      <c r="D2128" s="90" t="s">
        <v>85</v>
      </c>
      <c r="E2128" s="91"/>
      <c r="F2128" s="92">
        <f>F2127*10/100</f>
        <v>652284.8765388</v>
      </c>
      <c r="G2128" s="65"/>
    </row>
    <row r="2129" spans="1:7" customHeight="1" ht="14.1">
      <c r="A2129" s="87" t="s">
        <v>977</v>
      </c>
      <c r="B2129" s="88" t="s">
        <v>989</v>
      </c>
      <c r="C2129" s="89" t="s">
        <v>990</v>
      </c>
      <c r="D2129" s="90" t="str">
        <f>hsLT*100&amp;"%x(G+GTGT)"</f>
        <v>1%x(G+GTGT)</v>
      </c>
      <c r="E2129" s="91"/>
      <c r="F2129" s="92">
        <f>hsLT*(F2128+F2127)</f>
        <v>71751.336419268</v>
      </c>
      <c r="G2129" s="65"/>
    </row>
    <row r="2130" spans="1:7" customHeight="1" ht="14.1">
      <c r="A2130" s="87" t="s">
        <v>977</v>
      </c>
      <c r="B2130" s="88" t="s">
        <v>991</v>
      </c>
      <c r="C2130" s="89" t="s">
        <v>89</v>
      </c>
      <c r="D2130" s="90" t="s">
        <v>992</v>
      </c>
      <c r="E2130" s="91"/>
      <c r="F2130" s="92">
        <f>(F2129+F2128+F2127)</f>
        <v>7246884.9783461</v>
      </c>
      <c r="G2130" s="65"/>
    </row>
    <row r="2131" spans="1:7" customHeight="1" ht="14.1">
      <c r="A2131" s="211" t="s">
        <v>1472</v>
      </c>
      <c r="B2131" s="212"/>
      <c r="C2131" s="213"/>
      <c r="D2131" s="214"/>
      <c r="E2131" s="215"/>
      <c r="F2131" s="216"/>
      <c r="G2131" s="65"/>
    </row>
    <row r="2132" spans="1:7" customHeight="1" ht="14.1">
      <c r="A2132" s="207" t="s">
        <v>448</v>
      </c>
      <c r="B2132" s="208" t="s">
        <v>1473</v>
      </c>
      <c r="C2132" s="60"/>
      <c r="D2132" s="209"/>
      <c r="E2132" s="38"/>
      <c r="F2132" s="210"/>
      <c r="G2132" s="65"/>
    </row>
    <row r="2133" spans="1:7" customHeight="1" ht="14.1">
      <c r="A2133" s="207" t="s">
        <v>1071</v>
      </c>
      <c r="B2133" s="208"/>
      <c r="C2133" s="60"/>
      <c r="D2133" s="209"/>
      <c r="E2133" s="38"/>
      <c r="F2133" s="210"/>
      <c r="G2133" s="65"/>
    </row>
    <row r="2134" spans="1:7" customHeight="1" ht="14.1">
      <c r="A2134" s="93" t="s">
        <v>977</v>
      </c>
      <c r="B2134" s="94" t="s">
        <v>1474</v>
      </c>
      <c r="C2134" s="95"/>
      <c r="D2134" s="96"/>
      <c r="E2134" s="97"/>
      <c r="F2134" s="98"/>
      <c r="G2134" s="65"/>
    </row>
    <row r="2135" spans="1:7" customHeight="1" ht="14.1">
      <c r="A2135" s="87" t="s">
        <v>977</v>
      </c>
      <c r="B2135" s="88" t="s">
        <v>979</v>
      </c>
      <c r="C2135" s="89"/>
      <c r="D2135" s="90"/>
      <c r="E2135" s="91"/>
      <c r="F2135" s="92">
        <f>SUM(F2136:F2136)</f>
        <v>114290.28</v>
      </c>
      <c r="G2135" s="65"/>
    </row>
    <row r="2136" spans="1:7" customHeight="1" ht="14.1">
      <c r="A2136" s="87" t="s">
        <v>1078</v>
      </c>
      <c r="B2136" s="88" t="s">
        <v>809</v>
      </c>
      <c r="C2136" s="89" t="s">
        <v>175</v>
      </c>
      <c r="D2136" s="90">
        <v>0.36</v>
      </c>
      <c r="E2136" s="91">
        <f>Table05!E15</f>
        <v>317473</v>
      </c>
      <c r="F2136" s="92">
        <f>D2136*E2136</f>
        <v>114290.28</v>
      </c>
      <c r="G2136" s="65"/>
    </row>
    <row r="2137" spans="1:7" customHeight="1" ht="14.1">
      <c r="A2137" s="87" t="s">
        <v>977</v>
      </c>
      <c r="B2137" s="88" t="s">
        <v>1012</v>
      </c>
      <c r="C2137" s="89"/>
      <c r="D2137" s="90"/>
      <c r="E2137" s="91"/>
      <c r="F2137" s="92">
        <f>SUM(F2138:F2138)</f>
        <v>2046956.04</v>
      </c>
      <c r="G2137" s="65"/>
    </row>
    <row r="2138" spans="1:7" customHeight="1" ht="14.1">
      <c r="A2138" s="87" t="s">
        <v>1475</v>
      </c>
      <c r="B2138" s="88" t="s">
        <v>958</v>
      </c>
      <c r="C2138" s="89" t="s">
        <v>830</v>
      </c>
      <c r="D2138" s="90">
        <v>1.192</v>
      </c>
      <c r="E2138" s="91">
        <f>Table06!E71</f>
        <v>1717245</v>
      </c>
      <c r="F2138" s="92">
        <f>D2138*E2138</f>
        <v>2046956.04</v>
      </c>
      <c r="G2138" s="65"/>
    </row>
    <row r="2139" spans="1:7" customHeight="1" ht="14.1">
      <c r="A2139" s="87" t="s">
        <v>977</v>
      </c>
      <c r="B2139" s="88" t="s">
        <v>981</v>
      </c>
      <c r="C2139" s="89"/>
      <c r="D2139" s="90"/>
      <c r="E2139" s="91"/>
      <c r="F2139" s="92">
        <f>SUM(F2138:F2135)/2</f>
        <v>2161246.32</v>
      </c>
      <c r="G2139" s="65"/>
    </row>
    <row r="2140" spans="1:7" customHeight="1" ht="14.1">
      <c r="A2140" s="87" t="s">
        <v>977</v>
      </c>
      <c r="B2140" s="88" t="s">
        <v>982</v>
      </c>
      <c r="C2140" s="89" t="s">
        <v>75</v>
      </c>
      <c r="D2140" s="90" t="str">
        <f>hsTTK*100&amp;"%x(VL+NC+M)"</f>
        <v>2.5%x(VL+NC+M)</v>
      </c>
      <c r="E2140" s="91"/>
      <c r="F2140" s="92">
        <f>F2139*hsTTK</f>
        <v>54031.158</v>
      </c>
      <c r="G2140" s="65"/>
    </row>
    <row r="2141" spans="1:7" customHeight="1" ht="14.1">
      <c r="A2141" s="87" t="s">
        <v>977</v>
      </c>
      <c r="B2141" s="88" t="s">
        <v>983</v>
      </c>
      <c r="C2141" s="89" t="s">
        <v>62</v>
      </c>
      <c r="D2141" s="90" t="s">
        <v>984</v>
      </c>
      <c r="E2141" s="91"/>
      <c r="F2141" s="92">
        <f>F2140+F2139</f>
        <v>2215277.478</v>
      </c>
      <c r="G2141" s="65"/>
    </row>
    <row r="2142" spans="1:7" customHeight="1" ht="14.1">
      <c r="A2142" s="87" t="s">
        <v>977</v>
      </c>
      <c r="B2142" s="88" t="s">
        <v>985</v>
      </c>
      <c r="C2142" s="89" t="s">
        <v>77</v>
      </c>
      <c r="D2142" s="90" t="str">
        <f>hsCPC*100&amp;"%xT"</f>
        <v>6.5%xT</v>
      </c>
      <c r="E2142" s="91"/>
      <c r="F2142" s="92">
        <f>F2141*hsCPC</f>
        <v>143993.03607</v>
      </c>
      <c r="G2142" s="65"/>
    </row>
    <row r="2143" spans="1:7" customHeight="1" ht="14.1">
      <c r="A2143" s="87" t="s">
        <v>977</v>
      </c>
      <c r="B2143" s="88" t="s">
        <v>986</v>
      </c>
      <c r="C2143" s="89" t="s">
        <v>79</v>
      </c>
      <c r="D2143" s="90" t="str">
        <f>hsTL*100&amp;"%x(T+C)"</f>
        <v>5.5%x(T+C)</v>
      </c>
      <c r="E2143" s="91"/>
      <c r="F2143" s="92">
        <f>hsTL*(F2142+F2141)</f>
        <v>129759.87827385</v>
      </c>
      <c r="G2143" s="65"/>
    </row>
    <row r="2144" spans="1:7" customHeight="1" ht="14.1">
      <c r="A2144" s="87" t="s">
        <v>977</v>
      </c>
      <c r="B2144" s="88" t="s">
        <v>987</v>
      </c>
      <c r="C2144" s="89" t="s">
        <v>81</v>
      </c>
      <c r="D2144" s="90" t="s">
        <v>82</v>
      </c>
      <c r="E2144" s="91"/>
      <c r="F2144" s="92">
        <f>(F2143+F2142+F2141)</f>
        <v>2489030.3923438</v>
      </c>
      <c r="G2144" s="65"/>
    </row>
    <row r="2145" spans="1:7" customHeight="1" ht="14.1">
      <c r="A2145" s="87" t="s">
        <v>977</v>
      </c>
      <c r="B2145" s="88" t="s">
        <v>988</v>
      </c>
      <c r="C2145" s="89" t="s">
        <v>84</v>
      </c>
      <c r="D2145" s="90" t="s">
        <v>85</v>
      </c>
      <c r="E2145" s="91"/>
      <c r="F2145" s="92">
        <f>F2144*10/100</f>
        <v>248903.03923438</v>
      </c>
      <c r="G2145" s="65"/>
    </row>
    <row r="2146" spans="1:7" customHeight="1" ht="14.1">
      <c r="A2146" s="87" t="s">
        <v>977</v>
      </c>
      <c r="B2146" s="88" t="s">
        <v>989</v>
      </c>
      <c r="C2146" s="89" t="s">
        <v>990</v>
      </c>
      <c r="D2146" s="90" t="str">
        <f>hsLT*100&amp;"%x(G+GTGT)"</f>
        <v>1%x(G+GTGT)</v>
      </c>
      <c r="E2146" s="91"/>
      <c r="F2146" s="92">
        <f>hsLT*(F2145+F2144)</f>
        <v>27379.334315782</v>
      </c>
      <c r="G2146" s="65"/>
    </row>
    <row r="2147" spans="1:7" customHeight="1" ht="14.1">
      <c r="A2147" s="87" t="s">
        <v>977</v>
      </c>
      <c r="B2147" s="88" t="s">
        <v>991</v>
      </c>
      <c r="C2147" s="89" t="s">
        <v>89</v>
      </c>
      <c r="D2147" s="90" t="s">
        <v>992</v>
      </c>
      <c r="E2147" s="91"/>
      <c r="F2147" s="92">
        <f>(F2146+F2145+F2144)</f>
        <v>2765312.765894</v>
      </c>
      <c r="G2147" s="65"/>
    </row>
    <row r="2148" spans="1:7" customHeight="1" ht="14.1">
      <c r="A2148" s="211" t="s">
        <v>1476</v>
      </c>
      <c r="B2148" s="212"/>
      <c r="C2148" s="213"/>
      <c r="D2148" s="214"/>
      <c r="E2148" s="215"/>
      <c r="F2148" s="216"/>
      <c r="G2148" s="65"/>
    </row>
    <row r="2149" spans="1:7" customHeight="1" ht="14.1">
      <c r="A2149" s="207" t="s">
        <v>454</v>
      </c>
      <c r="B2149" s="208" t="s">
        <v>1477</v>
      </c>
      <c r="C2149" s="60"/>
      <c r="D2149" s="209"/>
      <c r="E2149" s="38"/>
      <c r="F2149" s="210"/>
      <c r="G2149" s="65"/>
    </row>
    <row r="2150" spans="1:7" customHeight="1" ht="14.1">
      <c r="A2150" s="207" t="s">
        <v>1182</v>
      </c>
      <c r="B2150" s="208"/>
      <c r="C2150" s="60"/>
      <c r="D2150" s="209"/>
      <c r="E2150" s="38"/>
      <c r="F2150" s="210"/>
      <c r="G2150" s="65"/>
    </row>
    <row r="2151" spans="1:7" customHeight="1" ht="14.1">
      <c r="A2151" s="93" t="s">
        <v>977</v>
      </c>
      <c r="B2151" s="94" t="s">
        <v>1073</v>
      </c>
      <c r="C2151" s="95"/>
      <c r="D2151" s="96"/>
      <c r="E2151" s="97"/>
      <c r="F2151" s="98"/>
      <c r="G2151" s="65"/>
    </row>
    <row r="2152" spans="1:7" customHeight="1" ht="14.1">
      <c r="A2152" s="87" t="s">
        <v>977</v>
      </c>
      <c r="B2152" s="88" t="s">
        <v>1001</v>
      </c>
      <c r="C2152" s="89"/>
      <c r="D2152" s="90"/>
      <c r="E2152" s="91"/>
      <c r="F2152" s="92">
        <f>SUM(F2153:F2157)</f>
        <v>116806</v>
      </c>
      <c r="G2152" s="65"/>
    </row>
    <row r="2153" spans="1:7" customHeight="1" ht="14.1">
      <c r="A2153" s="87" t="s">
        <v>1478</v>
      </c>
      <c r="B2153" s="88" t="s">
        <v>691</v>
      </c>
      <c r="C2153" s="89" t="s">
        <v>479</v>
      </c>
      <c r="D2153" s="90">
        <v>11.59</v>
      </c>
      <c r="E2153" s="91">
        <f>Table04!E110</f>
        <v>8180</v>
      </c>
      <c r="F2153" s="92">
        <f>D2153*E2153</f>
        <v>94806.2</v>
      </c>
      <c r="G2153" s="65"/>
    </row>
    <row r="2154" spans="1:7" customHeight="1" ht="14.1">
      <c r="A2154" s="87" t="s">
        <v>1479</v>
      </c>
      <c r="B2154" s="88" t="s">
        <v>707</v>
      </c>
      <c r="C2154" s="89" t="s">
        <v>479</v>
      </c>
      <c r="D2154" s="90">
        <v>8.88</v>
      </c>
      <c r="E2154" s="91">
        <f>Table04!E118</f>
        <v>0</v>
      </c>
      <c r="F2154" s="92">
        <f>D2154*E2154</f>
        <v>0</v>
      </c>
      <c r="G2154" s="65"/>
    </row>
    <row r="2155" spans="1:7" customHeight="1" ht="14.1">
      <c r="A2155" s="87" t="s">
        <v>1480</v>
      </c>
      <c r="B2155" s="88" t="s">
        <v>669</v>
      </c>
      <c r="C2155" s="89" t="s">
        <v>479</v>
      </c>
      <c r="D2155" s="90">
        <v>0.35</v>
      </c>
      <c r="E2155" s="91">
        <f>Table04!E99</f>
        <v>11428</v>
      </c>
      <c r="F2155" s="92">
        <f>D2155*E2155</f>
        <v>3999.8</v>
      </c>
      <c r="G2155" s="65"/>
    </row>
    <row r="2156" spans="1:7" customHeight="1" ht="14.1">
      <c r="A2156" s="87" t="s">
        <v>1481</v>
      </c>
      <c r="B2156" s="88" t="s">
        <v>659</v>
      </c>
      <c r="C2156" s="89" t="s">
        <v>479</v>
      </c>
      <c r="D2156" s="90">
        <v>23.85</v>
      </c>
      <c r="E2156" s="91">
        <f>Table04!E94</f>
        <v>0</v>
      </c>
      <c r="F2156" s="92">
        <f>D2156*E2156</f>
        <v>0</v>
      </c>
      <c r="G2156" s="65"/>
    </row>
    <row r="2157" spans="1:7" customHeight="1" ht="14.1">
      <c r="A2157" s="87" t="s">
        <v>1097</v>
      </c>
      <c r="B2157" s="88" t="s">
        <v>556</v>
      </c>
      <c r="C2157" s="89" t="s">
        <v>479</v>
      </c>
      <c r="D2157" s="90">
        <v>22.5</v>
      </c>
      <c r="E2157" s="91">
        <f>Table04!E45</f>
        <v>800</v>
      </c>
      <c r="F2157" s="92">
        <f>D2157*E2157</f>
        <v>18000</v>
      </c>
      <c r="G2157" s="65"/>
    </row>
    <row r="2158" spans="1:7" customHeight="1" ht="14.1">
      <c r="A2158" s="87" t="s">
        <v>977</v>
      </c>
      <c r="B2158" s="88" t="s">
        <v>979</v>
      </c>
      <c r="C2158" s="89"/>
      <c r="D2158" s="90"/>
      <c r="E2158" s="91"/>
      <c r="F2158" s="92">
        <f>SUM(F2159:F2159)</f>
        <v>697257.16</v>
      </c>
      <c r="G2158" s="65"/>
    </row>
    <row r="2159" spans="1:7" customHeight="1" ht="14.1">
      <c r="A2159" s="87" t="s">
        <v>1053</v>
      </c>
      <c r="B2159" s="88" t="s">
        <v>807</v>
      </c>
      <c r="C2159" s="89" t="s">
        <v>175</v>
      </c>
      <c r="D2159" s="90">
        <v>2.33</v>
      </c>
      <c r="E2159" s="91">
        <f>Table05!E14</f>
        <v>299252</v>
      </c>
      <c r="F2159" s="92">
        <f>D2159*E2159</f>
        <v>697257.16</v>
      </c>
      <c r="G2159" s="65"/>
    </row>
    <row r="2160" spans="1:7" customHeight="1" ht="14.1">
      <c r="A2160" s="87" t="s">
        <v>977</v>
      </c>
      <c r="B2160" s="88" t="s">
        <v>1012</v>
      </c>
      <c r="C2160" s="89"/>
      <c r="D2160" s="90"/>
      <c r="E2160" s="91"/>
      <c r="F2160" s="92">
        <f>SUM(F2161:F2161)</f>
        <v>33394.592</v>
      </c>
      <c r="G2160" s="65"/>
    </row>
    <row r="2161" spans="1:7" customHeight="1" ht="14.1">
      <c r="A2161" s="87" t="s">
        <v>1179</v>
      </c>
      <c r="B2161" s="88" t="s">
        <v>880</v>
      </c>
      <c r="C2161" s="89" t="s">
        <v>830</v>
      </c>
      <c r="D2161" s="90">
        <v>0.077</v>
      </c>
      <c r="E2161" s="91">
        <f>Table06!E32</f>
        <v>433696</v>
      </c>
      <c r="F2161" s="92">
        <f>D2161*E2161</f>
        <v>33394.592</v>
      </c>
      <c r="G2161" s="65"/>
    </row>
    <row r="2162" spans="1:7" customHeight="1" ht="14.1">
      <c r="A2162" s="87" t="s">
        <v>977</v>
      </c>
      <c r="B2162" s="88" t="s">
        <v>981</v>
      </c>
      <c r="C2162" s="89"/>
      <c r="D2162" s="90"/>
      <c r="E2162" s="91"/>
      <c r="F2162" s="92">
        <f>SUM(F2161:F2152)/2</f>
        <v>847457.752</v>
      </c>
      <c r="G2162" s="65"/>
    </row>
    <row r="2163" spans="1:7" customHeight="1" ht="14.1">
      <c r="A2163" s="87" t="s">
        <v>977</v>
      </c>
      <c r="B2163" s="88" t="s">
        <v>982</v>
      </c>
      <c r="C2163" s="89" t="s">
        <v>75</v>
      </c>
      <c r="D2163" s="90" t="str">
        <f>hsTTK*100&amp;"%x(VL+NC+M)"</f>
        <v>2.5%x(VL+NC+M)</v>
      </c>
      <c r="E2163" s="91"/>
      <c r="F2163" s="92">
        <f>F2162*hsTTK</f>
        <v>21186.4438</v>
      </c>
      <c r="G2163" s="65"/>
    </row>
    <row r="2164" spans="1:7" customHeight="1" ht="14.1">
      <c r="A2164" s="87" t="s">
        <v>977</v>
      </c>
      <c r="B2164" s="88" t="s">
        <v>983</v>
      </c>
      <c r="C2164" s="89" t="s">
        <v>62</v>
      </c>
      <c r="D2164" s="90" t="s">
        <v>984</v>
      </c>
      <c r="E2164" s="91"/>
      <c r="F2164" s="92">
        <f>F2163+F2162</f>
        <v>868644.1958</v>
      </c>
      <c r="G2164" s="65"/>
    </row>
    <row r="2165" spans="1:7" customHeight="1" ht="14.1">
      <c r="A2165" s="87" t="s">
        <v>977</v>
      </c>
      <c r="B2165" s="88" t="s">
        <v>985</v>
      </c>
      <c r="C2165" s="89" t="s">
        <v>77</v>
      </c>
      <c r="D2165" s="90" t="str">
        <f>hsCPC*100&amp;"%xT"</f>
        <v>6.5%xT</v>
      </c>
      <c r="E2165" s="91"/>
      <c r="F2165" s="92">
        <f>F2164*hsCPC</f>
        <v>56461.872727</v>
      </c>
      <c r="G2165" s="65"/>
    </row>
    <row r="2166" spans="1:7" customHeight="1" ht="14.1">
      <c r="A2166" s="87" t="s">
        <v>977</v>
      </c>
      <c r="B2166" s="88" t="s">
        <v>986</v>
      </c>
      <c r="C2166" s="89" t="s">
        <v>79</v>
      </c>
      <c r="D2166" s="90" t="str">
        <f>hsTL*100&amp;"%x(T+C)"</f>
        <v>5.5%x(T+C)</v>
      </c>
      <c r="E2166" s="91"/>
      <c r="F2166" s="92">
        <f>hsTL*(F2165+F2164)</f>
        <v>50880.833768985</v>
      </c>
      <c r="G2166" s="65"/>
    </row>
    <row r="2167" spans="1:7" customHeight="1" ht="14.1">
      <c r="A2167" s="87" t="s">
        <v>977</v>
      </c>
      <c r="B2167" s="88" t="s">
        <v>987</v>
      </c>
      <c r="C2167" s="89" t="s">
        <v>81</v>
      </c>
      <c r="D2167" s="90" t="s">
        <v>82</v>
      </c>
      <c r="E2167" s="91"/>
      <c r="F2167" s="92">
        <f>(F2166+F2165+F2164)</f>
        <v>975986.90229599</v>
      </c>
      <c r="G2167" s="65"/>
    </row>
    <row r="2168" spans="1:7" customHeight="1" ht="14.1">
      <c r="A2168" s="87" t="s">
        <v>977</v>
      </c>
      <c r="B2168" s="88" t="s">
        <v>988</v>
      </c>
      <c r="C2168" s="89" t="s">
        <v>84</v>
      </c>
      <c r="D2168" s="90" t="s">
        <v>85</v>
      </c>
      <c r="E2168" s="91"/>
      <c r="F2168" s="92">
        <f>F2167*10/100</f>
        <v>97598.690229599</v>
      </c>
      <c r="G2168" s="65"/>
    </row>
    <row r="2169" spans="1:7" customHeight="1" ht="14.1">
      <c r="A2169" s="87" t="s">
        <v>977</v>
      </c>
      <c r="B2169" s="88" t="s">
        <v>989</v>
      </c>
      <c r="C2169" s="89" t="s">
        <v>990</v>
      </c>
      <c r="D2169" s="90" t="str">
        <f>hsLT*100&amp;"%x(G+GTGT)"</f>
        <v>1%x(G+GTGT)</v>
      </c>
      <c r="E2169" s="91"/>
      <c r="F2169" s="92">
        <f>hsLT*(F2168+F2167)</f>
        <v>10735.855925256</v>
      </c>
      <c r="G2169" s="65"/>
    </row>
    <row r="2170" spans="1:7" customHeight="1" ht="14.1">
      <c r="A2170" s="87" t="s">
        <v>977</v>
      </c>
      <c r="B2170" s="88" t="s">
        <v>991</v>
      </c>
      <c r="C2170" s="89" t="s">
        <v>89</v>
      </c>
      <c r="D2170" s="90" t="s">
        <v>992</v>
      </c>
      <c r="E2170" s="91"/>
      <c r="F2170" s="92">
        <f>(F2169+F2168+F2167)</f>
        <v>1084321.4484508</v>
      </c>
      <c r="G2170" s="65"/>
    </row>
    <row r="2171" spans="1:7" customHeight="1" ht="14.1">
      <c r="A2171" s="211" t="s">
        <v>1482</v>
      </c>
      <c r="B2171" s="212"/>
      <c r="C2171" s="213"/>
      <c r="D2171" s="214"/>
      <c r="E2171" s="215"/>
      <c r="F2171" s="216"/>
      <c r="G2171" s="65"/>
    </row>
    <row r="2172" spans="1:7" customHeight="1" ht="14.1">
      <c r="A2172" s="207" t="s">
        <v>457</v>
      </c>
      <c r="B2172" s="208" t="s">
        <v>1483</v>
      </c>
      <c r="C2172" s="60"/>
      <c r="D2172" s="209"/>
      <c r="E2172" s="38"/>
      <c r="F2172" s="210"/>
      <c r="G2172" s="65"/>
    </row>
    <row r="2173" spans="1:7" customHeight="1" ht="14.1">
      <c r="A2173" s="207" t="s">
        <v>1182</v>
      </c>
      <c r="B2173" s="208"/>
      <c r="C2173" s="60"/>
      <c r="D2173" s="209"/>
      <c r="E2173" s="38"/>
      <c r="F2173" s="210"/>
      <c r="G2173" s="65"/>
    </row>
    <row r="2174" spans="1:7" customHeight="1" ht="14.1">
      <c r="A2174" s="93" t="s">
        <v>977</v>
      </c>
      <c r="B2174" s="94" t="s">
        <v>978</v>
      </c>
      <c r="C2174" s="95"/>
      <c r="D2174" s="96"/>
      <c r="E2174" s="97"/>
      <c r="F2174" s="98"/>
      <c r="G2174" s="65"/>
    </row>
    <row r="2175" spans="1:7" customHeight="1" ht="14.1">
      <c r="A2175" s="87" t="s">
        <v>977</v>
      </c>
      <c r="B2175" s="88" t="s">
        <v>1001</v>
      </c>
      <c r="C2175" s="89"/>
      <c r="D2175" s="90"/>
      <c r="E2175" s="91"/>
      <c r="F2175" s="92">
        <f>SUM(F2176:F2177)</f>
        <v>3584379.777</v>
      </c>
      <c r="G2175" s="65"/>
    </row>
    <row r="2176" spans="1:7" customHeight="1" ht="14.1">
      <c r="A2176" s="87" t="s">
        <v>1484</v>
      </c>
      <c r="B2176" s="88" t="s">
        <v>673</v>
      </c>
      <c r="C2176" s="89" t="s">
        <v>163</v>
      </c>
      <c r="D2176" s="90">
        <v>0.23</v>
      </c>
      <c r="E2176" s="91">
        <f>Table04!E101</f>
        <v>14167509</v>
      </c>
      <c r="F2176" s="92">
        <f>D2176*E2176</f>
        <v>3258527.07</v>
      </c>
      <c r="G2176" s="65"/>
    </row>
    <row r="2177" spans="1:7" customHeight="1" ht="14.1">
      <c r="A2177" s="87" t="s">
        <v>1008</v>
      </c>
      <c r="B2177" s="88" t="s">
        <v>1009</v>
      </c>
      <c r="C2177" s="89" t="s">
        <v>1010</v>
      </c>
      <c r="D2177" s="90">
        <v>10</v>
      </c>
      <c r="E2177" s="91">
        <f>SUM(F2176:F2176)/100</f>
        <v>32585.2707</v>
      </c>
      <c r="F2177" s="92">
        <f>D2177*E2177</f>
        <v>325852.707</v>
      </c>
      <c r="G2177" s="65"/>
    </row>
    <row r="2178" spans="1:7" customHeight="1" ht="14.1">
      <c r="A2178" s="87" t="s">
        <v>977</v>
      </c>
      <c r="B2178" s="88" t="s">
        <v>979</v>
      </c>
      <c r="C2178" s="89"/>
      <c r="D2178" s="90"/>
      <c r="E2178" s="91"/>
      <c r="F2178" s="92">
        <f>SUM(F2179:F2179)</f>
        <v>981546.56</v>
      </c>
      <c r="G2178" s="65"/>
    </row>
    <row r="2179" spans="1:7" customHeight="1" ht="14.1">
      <c r="A2179" s="87" t="s">
        <v>1053</v>
      </c>
      <c r="B2179" s="88" t="s">
        <v>807</v>
      </c>
      <c r="C2179" s="89" t="s">
        <v>175</v>
      </c>
      <c r="D2179" s="90">
        <v>3.28</v>
      </c>
      <c r="E2179" s="91">
        <f>Table05!E14</f>
        <v>299252</v>
      </c>
      <c r="F2179" s="92">
        <f>D2179*E2179</f>
        <v>981546.56</v>
      </c>
      <c r="G2179" s="65"/>
    </row>
    <row r="2180" spans="1:7" customHeight="1" ht="14.1">
      <c r="A2180" s="87" t="s">
        <v>977</v>
      </c>
      <c r="B2180" s="88" t="s">
        <v>1012</v>
      </c>
      <c r="C2180" s="89"/>
      <c r="D2180" s="90"/>
      <c r="E2180" s="91"/>
      <c r="F2180" s="92">
        <f>SUM(F2181:F2185)</f>
        <v>2860657.92</v>
      </c>
      <c r="G2180" s="65"/>
    </row>
    <row r="2181" spans="1:7" customHeight="1" ht="14.1">
      <c r="A2181" s="87" t="s">
        <v>1485</v>
      </c>
      <c r="B2181" s="88" t="s">
        <v>864</v>
      </c>
      <c r="C2181" s="89" t="s">
        <v>830</v>
      </c>
      <c r="D2181" s="90">
        <v>0.256</v>
      </c>
      <c r="E2181" s="91">
        <f>Table06!E24</f>
        <v>6287650</v>
      </c>
      <c r="F2181" s="92">
        <f>D2181*E2181</f>
        <v>1609638.4</v>
      </c>
      <c r="G2181" s="65"/>
    </row>
    <row r="2182" spans="1:7" customHeight="1" ht="14.1">
      <c r="A2182" s="87" t="s">
        <v>1486</v>
      </c>
      <c r="B2182" s="88" t="s">
        <v>966</v>
      </c>
      <c r="C2182" s="89" t="s">
        <v>830</v>
      </c>
      <c r="D2182" s="90">
        <v>0.256</v>
      </c>
      <c r="E2182" s="91">
        <f>Table06!E75</f>
        <v>1381718</v>
      </c>
      <c r="F2182" s="92">
        <f>D2182*E2182</f>
        <v>353719.808</v>
      </c>
      <c r="G2182" s="65"/>
    </row>
    <row r="2183" spans="1:7" customHeight="1" ht="14.1">
      <c r="A2183" s="87" t="s">
        <v>1435</v>
      </c>
      <c r="B2183" s="88" t="s">
        <v>962</v>
      </c>
      <c r="C2183" s="89" t="s">
        <v>830</v>
      </c>
      <c r="D2183" s="90">
        <v>0.384</v>
      </c>
      <c r="E2183" s="91">
        <f>Table06!E73</f>
        <v>2336718</v>
      </c>
      <c r="F2183" s="92">
        <f>D2183*E2183</f>
        <v>897299.712</v>
      </c>
      <c r="G2183" s="65"/>
    </row>
    <row r="2184" spans="1:7" customHeight="1" ht="14.1">
      <c r="A2184" s="87" t="s">
        <v>1487</v>
      </c>
      <c r="B2184" s="88" t="s">
        <v>964</v>
      </c>
      <c r="C2184" s="89" t="s">
        <v>830</v>
      </c>
      <c r="D2184" s="90">
        <v>0.256</v>
      </c>
      <c r="E2184" s="91">
        <f>Table06!E74</f>
        <v>0</v>
      </c>
      <c r="F2184" s="92">
        <f>D2184*E2184</f>
        <v>0</v>
      </c>
      <c r="G2184" s="65"/>
    </row>
    <row r="2185" spans="1:7" customHeight="1" ht="14.1">
      <c r="A2185" s="87" t="s">
        <v>1488</v>
      </c>
      <c r="B2185" s="88" t="s">
        <v>924</v>
      </c>
      <c r="C2185" s="89" t="s">
        <v>830</v>
      </c>
      <c r="D2185" s="90">
        <v>0.256</v>
      </c>
      <c r="E2185" s="91">
        <f>Table06!E54</f>
        <v>0</v>
      </c>
      <c r="F2185" s="92">
        <f>D2185*E2185</f>
        <v>0</v>
      </c>
      <c r="G2185" s="65"/>
    </row>
    <row r="2186" spans="1:7" customHeight="1" ht="14.1">
      <c r="A2186" s="87" t="s">
        <v>977</v>
      </c>
      <c r="B2186" s="88" t="s">
        <v>981</v>
      </c>
      <c r="C2186" s="89"/>
      <c r="D2186" s="90"/>
      <c r="E2186" s="91"/>
      <c r="F2186" s="92">
        <f>SUM(F2185:F2175)/2</f>
        <v>7426584.257</v>
      </c>
      <c r="G2186" s="65"/>
    </row>
    <row r="2187" spans="1:7" customHeight="1" ht="14.1">
      <c r="A2187" s="87" t="s">
        <v>977</v>
      </c>
      <c r="B2187" s="88" t="s">
        <v>982</v>
      </c>
      <c r="C2187" s="89" t="s">
        <v>75</v>
      </c>
      <c r="D2187" s="90" t="str">
        <f>hsTTK*100&amp;"%x(VL+NC+M)"</f>
        <v>2.5%x(VL+NC+M)</v>
      </c>
      <c r="E2187" s="91"/>
      <c r="F2187" s="92">
        <f>F2186*hsTTK</f>
        <v>185664.606425</v>
      </c>
      <c r="G2187" s="65"/>
    </row>
    <row r="2188" spans="1:7" customHeight="1" ht="14.1">
      <c r="A2188" s="87" t="s">
        <v>977</v>
      </c>
      <c r="B2188" s="88" t="s">
        <v>983</v>
      </c>
      <c r="C2188" s="89" t="s">
        <v>62</v>
      </c>
      <c r="D2188" s="90" t="s">
        <v>984</v>
      </c>
      <c r="E2188" s="91"/>
      <c r="F2188" s="92">
        <f>F2187+F2186</f>
        <v>7612248.863425</v>
      </c>
      <c r="G2188" s="65"/>
    </row>
    <row r="2189" spans="1:7" customHeight="1" ht="14.1">
      <c r="A2189" s="87" t="s">
        <v>977</v>
      </c>
      <c r="B2189" s="88" t="s">
        <v>985</v>
      </c>
      <c r="C2189" s="89" t="s">
        <v>77</v>
      </c>
      <c r="D2189" s="90" t="str">
        <f>hsCPC*100&amp;"%xT"</f>
        <v>6.5%xT</v>
      </c>
      <c r="E2189" s="91"/>
      <c r="F2189" s="92">
        <f>F2188*hsCPC</f>
        <v>494796.17612263</v>
      </c>
      <c r="G2189" s="65"/>
    </row>
    <row r="2190" spans="1:7" customHeight="1" ht="14.1">
      <c r="A2190" s="87" t="s">
        <v>977</v>
      </c>
      <c r="B2190" s="88" t="s">
        <v>986</v>
      </c>
      <c r="C2190" s="89" t="s">
        <v>79</v>
      </c>
      <c r="D2190" s="90" t="str">
        <f>hsTL*100&amp;"%x(T+C)"</f>
        <v>5.5%x(T+C)</v>
      </c>
      <c r="E2190" s="91"/>
      <c r="F2190" s="92">
        <f>hsTL*(F2189+F2188)</f>
        <v>445887.47717512</v>
      </c>
      <c r="G2190" s="65"/>
    </row>
    <row r="2191" spans="1:7" customHeight="1" ht="14.1">
      <c r="A2191" s="87" t="s">
        <v>977</v>
      </c>
      <c r="B2191" s="88" t="s">
        <v>987</v>
      </c>
      <c r="C2191" s="89" t="s">
        <v>81</v>
      </c>
      <c r="D2191" s="90" t="s">
        <v>82</v>
      </c>
      <c r="E2191" s="91"/>
      <c r="F2191" s="92">
        <f>(F2190+F2189+F2188)</f>
        <v>8552932.5167227</v>
      </c>
      <c r="G2191" s="65"/>
    </row>
    <row r="2192" spans="1:7" customHeight="1" ht="14.1">
      <c r="A2192" s="87" t="s">
        <v>977</v>
      </c>
      <c r="B2192" s="88" t="s">
        <v>988</v>
      </c>
      <c r="C2192" s="89" t="s">
        <v>84</v>
      </c>
      <c r="D2192" s="90" t="s">
        <v>85</v>
      </c>
      <c r="E2192" s="91"/>
      <c r="F2192" s="92">
        <f>F2191*10/100</f>
        <v>855293.25167227</v>
      </c>
      <c r="G2192" s="65"/>
    </row>
    <row r="2193" spans="1:7" customHeight="1" ht="14.1">
      <c r="A2193" s="87" t="s">
        <v>977</v>
      </c>
      <c r="B2193" s="88" t="s">
        <v>989</v>
      </c>
      <c r="C2193" s="89" t="s">
        <v>990</v>
      </c>
      <c r="D2193" s="90" t="str">
        <f>hsLT*100&amp;"%x(G+GTGT)"</f>
        <v>1%x(G+GTGT)</v>
      </c>
      <c r="E2193" s="91"/>
      <c r="F2193" s="92">
        <f>hsLT*(F2192+F2191)</f>
        <v>94082.25768395</v>
      </c>
      <c r="G2193" s="65"/>
    </row>
    <row r="2194" spans="1:7" customHeight="1" ht="14.1">
      <c r="A2194" s="87" t="s">
        <v>977</v>
      </c>
      <c r="B2194" s="88" t="s">
        <v>991</v>
      </c>
      <c r="C2194" s="89" t="s">
        <v>89</v>
      </c>
      <c r="D2194" s="90" t="s">
        <v>992</v>
      </c>
      <c r="E2194" s="91"/>
      <c r="F2194" s="92">
        <f>(F2193+F2192+F2191)</f>
        <v>9502308.026079</v>
      </c>
      <c r="G2194" s="65"/>
    </row>
    <row r="2195" spans="1:7" customHeight="1" ht="14.1">
      <c r="A2195" s="211" t="s">
        <v>1489</v>
      </c>
      <c r="B2195" s="212"/>
      <c r="C2195" s="213"/>
      <c r="D2195" s="214"/>
      <c r="E2195" s="215"/>
      <c r="F2195" s="216"/>
      <c r="G2195" s="65"/>
    </row>
    <row r="2196" spans="1:7" customHeight="1" ht="14.1">
      <c r="A2196" s="207" t="s">
        <v>460</v>
      </c>
      <c r="B2196" s="208" t="s">
        <v>1490</v>
      </c>
      <c r="C2196" s="60"/>
      <c r="D2196" s="209"/>
      <c r="E2196" s="38"/>
      <c r="F2196" s="210"/>
      <c r="G2196" s="65"/>
    </row>
    <row r="2197" spans="1:7" customHeight="1" ht="14.1">
      <c r="A2197" s="207" t="s">
        <v>1182</v>
      </c>
      <c r="B2197" s="208"/>
      <c r="C2197" s="60"/>
      <c r="D2197" s="209"/>
      <c r="E2197" s="38"/>
      <c r="F2197" s="210"/>
      <c r="G2197" s="65"/>
    </row>
    <row r="2198" spans="1:7" customHeight="1" ht="14.1">
      <c r="A2198" s="93" t="s">
        <v>977</v>
      </c>
      <c r="B2198" s="94" t="s">
        <v>1491</v>
      </c>
      <c r="C2198" s="95"/>
      <c r="D2198" s="96"/>
      <c r="E2198" s="97"/>
      <c r="F2198" s="98"/>
      <c r="G2198" s="65"/>
    </row>
    <row r="2199" spans="1:7" customHeight="1" ht="14.1">
      <c r="A2199" s="87" t="s">
        <v>977</v>
      </c>
      <c r="B2199" s="88" t="s">
        <v>1001</v>
      </c>
      <c r="C2199" s="89"/>
      <c r="D2199" s="90"/>
      <c r="E2199" s="91"/>
      <c r="F2199" s="92">
        <f>SUM(F2200:F2202)</f>
        <v>1677900</v>
      </c>
      <c r="G2199" s="65"/>
    </row>
    <row r="2200" spans="1:7" customHeight="1" ht="14.1">
      <c r="A2200" s="87" t="s">
        <v>1492</v>
      </c>
      <c r="B2200" s="88" t="s">
        <v>614</v>
      </c>
      <c r="C2200" s="89" t="s">
        <v>125</v>
      </c>
      <c r="D2200" s="90">
        <v>1.12</v>
      </c>
      <c r="E2200" s="91">
        <f>Table04!E72</f>
        <v>1400000</v>
      </c>
      <c r="F2200" s="92">
        <f>D2200*E2200</f>
        <v>1568000</v>
      </c>
      <c r="G2200" s="65"/>
    </row>
    <row r="2201" spans="1:7" customHeight="1" ht="14.1">
      <c r="A2201" s="87" t="s">
        <v>1195</v>
      </c>
      <c r="B2201" s="88" t="s">
        <v>750</v>
      </c>
      <c r="C2201" s="89" t="s">
        <v>186</v>
      </c>
      <c r="D2201" s="90">
        <v>55</v>
      </c>
      <c r="E2201" s="91">
        <f>Table04!E140</f>
        <v>1400</v>
      </c>
      <c r="F2201" s="92">
        <f>D2201*E2201</f>
        <v>77000</v>
      </c>
      <c r="G2201" s="65"/>
    </row>
    <row r="2202" spans="1:7" customHeight="1" ht="14.1">
      <c r="A2202" s="87" t="s">
        <v>1008</v>
      </c>
      <c r="B2202" s="88" t="s">
        <v>1009</v>
      </c>
      <c r="C2202" s="89" t="s">
        <v>1010</v>
      </c>
      <c r="D2202" s="90">
        <v>2</v>
      </c>
      <c r="E2202" s="91">
        <f>SUM(F2201:F2200)/100</f>
        <v>16450</v>
      </c>
      <c r="F2202" s="92">
        <f>D2202*E2202</f>
        <v>32900</v>
      </c>
      <c r="G2202" s="65"/>
    </row>
    <row r="2203" spans="1:7" customHeight="1" ht="14.1">
      <c r="A2203" s="87" t="s">
        <v>977</v>
      </c>
      <c r="B2203" s="88" t="s">
        <v>979</v>
      </c>
      <c r="C2203" s="89"/>
      <c r="D2203" s="90"/>
      <c r="E2203" s="91"/>
      <c r="F2203" s="92">
        <f>SUM(F2204:F2204)</f>
        <v>1047226.32</v>
      </c>
      <c r="G2203" s="65"/>
    </row>
    <row r="2204" spans="1:7" customHeight="1" ht="14.1">
      <c r="A2204" s="87" t="s">
        <v>1200</v>
      </c>
      <c r="B2204" s="88" t="s">
        <v>801</v>
      </c>
      <c r="C2204" s="89" t="s">
        <v>175</v>
      </c>
      <c r="D2204" s="90">
        <v>3.78</v>
      </c>
      <c r="E2204" s="91">
        <f>Table05!E11</f>
        <v>277044</v>
      </c>
      <c r="F2204" s="92">
        <f>D2204*E2204</f>
        <v>1047226.32</v>
      </c>
      <c r="G2204" s="65"/>
    </row>
    <row r="2205" spans="1:7" customHeight="1" ht="14.1">
      <c r="A2205" s="87" t="s">
        <v>977</v>
      </c>
      <c r="B2205" s="88" t="s">
        <v>981</v>
      </c>
      <c r="C2205" s="89"/>
      <c r="D2205" s="90"/>
      <c r="E2205" s="91"/>
      <c r="F2205" s="92">
        <f>SUM(F2204:F2199)/2</f>
        <v>2725126.32</v>
      </c>
      <c r="G2205" s="65"/>
    </row>
    <row r="2206" spans="1:7" customHeight="1" ht="14.1">
      <c r="A2206" s="87" t="s">
        <v>977</v>
      </c>
      <c r="B2206" s="88" t="s">
        <v>982</v>
      </c>
      <c r="C2206" s="89" t="s">
        <v>75</v>
      </c>
      <c r="D2206" s="90" t="str">
        <f>hsTTK*100&amp;"%x(VL+NC+M)"</f>
        <v>2.5%x(VL+NC+M)</v>
      </c>
      <c r="E2206" s="91"/>
      <c r="F2206" s="92">
        <f>F2205*hsTTK</f>
        <v>68128.158</v>
      </c>
      <c r="G2206" s="65"/>
    </row>
    <row r="2207" spans="1:7" customHeight="1" ht="14.1">
      <c r="A2207" s="87" t="s">
        <v>977</v>
      </c>
      <c r="B2207" s="88" t="s">
        <v>983</v>
      </c>
      <c r="C2207" s="89" t="s">
        <v>62</v>
      </c>
      <c r="D2207" s="90" t="s">
        <v>984</v>
      </c>
      <c r="E2207" s="91"/>
      <c r="F2207" s="92">
        <f>F2206+F2205</f>
        <v>2793254.478</v>
      </c>
      <c r="G2207" s="65"/>
    </row>
    <row r="2208" spans="1:7" customHeight="1" ht="14.1">
      <c r="A2208" s="87" t="s">
        <v>977</v>
      </c>
      <c r="B2208" s="88" t="s">
        <v>985</v>
      </c>
      <c r="C2208" s="89" t="s">
        <v>77</v>
      </c>
      <c r="D2208" s="90" t="str">
        <f>hsCPC*100&amp;"%xT"</f>
        <v>6.5%xT</v>
      </c>
      <c r="E2208" s="91"/>
      <c r="F2208" s="92">
        <f>F2207*hsCPC</f>
        <v>181561.54107</v>
      </c>
      <c r="G2208" s="65"/>
    </row>
    <row r="2209" spans="1:7" customHeight="1" ht="14.1">
      <c r="A2209" s="87" t="s">
        <v>977</v>
      </c>
      <c r="B2209" s="88" t="s">
        <v>986</v>
      </c>
      <c r="C2209" s="89" t="s">
        <v>79</v>
      </c>
      <c r="D2209" s="90" t="str">
        <f>hsTL*100&amp;"%x(T+C)"</f>
        <v>5.5%x(T+C)</v>
      </c>
      <c r="E2209" s="91"/>
      <c r="F2209" s="92">
        <f>hsTL*(F2208+F2207)</f>
        <v>163614.88104885</v>
      </c>
      <c r="G2209" s="65"/>
    </row>
    <row r="2210" spans="1:7" customHeight="1" ht="14.1">
      <c r="A2210" s="87" t="s">
        <v>977</v>
      </c>
      <c r="B2210" s="88" t="s">
        <v>987</v>
      </c>
      <c r="C2210" s="89" t="s">
        <v>81</v>
      </c>
      <c r="D2210" s="90" t="s">
        <v>82</v>
      </c>
      <c r="E2210" s="91"/>
      <c r="F2210" s="92">
        <f>(F2209+F2208+F2207)</f>
        <v>3138430.9001189</v>
      </c>
      <c r="G2210" s="65"/>
    </row>
    <row r="2211" spans="1:7" customHeight="1" ht="14.1">
      <c r="A2211" s="87" t="s">
        <v>977</v>
      </c>
      <c r="B2211" s="88" t="s">
        <v>988</v>
      </c>
      <c r="C2211" s="89" t="s">
        <v>84</v>
      </c>
      <c r="D2211" s="90" t="s">
        <v>85</v>
      </c>
      <c r="E2211" s="91"/>
      <c r="F2211" s="92">
        <f>F2210*10/100</f>
        <v>313843.09001189</v>
      </c>
      <c r="G2211" s="65"/>
    </row>
    <row r="2212" spans="1:7" customHeight="1" ht="14.1">
      <c r="A2212" s="87" t="s">
        <v>977</v>
      </c>
      <c r="B2212" s="88" t="s">
        <v>989</v>
      </c>
      <c r="C2212" s="89" t="s">
        <v>990</v>
      </c>
      <c r="D2212" s="90" t="str">
        <f>hsLT*100&amp;"%x(G+GTGT)"</f>
        <v>1%x(G+GTGT)</v>
      </c>
      <c r="E2212" s="91"/>
      <c r="F2212" s="92">
        <f>hsLT*(F2211+F2210)</f>
        <v>34522.739901307</v>
      </c>
      <c r="G2212" s="65"/>
    </row>
    <row r="2213" spans="1:7" customHeight="1" ht="14.1">
      <c r="A2213" s="87" t="s">
        <v>977</v>
      </c>
      <c r="B2213" s="88" t="s">
        <v>991</v>
      </c>
      <c r="C2213" s="89" t="s">
        <v>89</v>
      </c>
      <c r="D2213" s="90" t="s">
        <v>992</v>
      </c>
      <c r="E2213" s="91"/>
      <c r="F2213" s="92">
        <f>(F2212+F2211+F2210)</f>
        <v>3486796.730032</v>
      </c>
      <c r="G2213" s="65"/>
    </row>
    <row r="2214" spans="1:7" customHeight="1" ht="14.1">
      <c r="A2214" s="211" t="s">
        <v>1493</v>
      </c>
      <c r="B2214" s="212"/>
      <c r="C2214" s="213"/>
      <c r="D2214" s="214"/>
      <c r="E2214" s="215"/>
      <c r="F2214" s="216"/>
      <c r="G2214" s="65"/>
    </row>
    <row r="2215" spans="1:7" customHeight="1" ht="14.1">
      <c r="A2215" s="207" t="s">
        <v>464</v>
      </c>
      <c r="B2215" s="208" t="s">
        <v>1494</v>
      </c>
      <c r="C2215" s="60"/>
      <c r="D2215" s="209"/>
      <c r="E2215" s="38"/>
      <c r="F2215" s="210"/>
      <c r="G2215" s="65"/>
    </row>
    <row r="2216" spans="1:7" customHeight="1" ht="14.1">
      <c r="A2216" s="207" t="s">
        <v>1182</v>
      </c>
      <c r="B2216" s="208"/>
      <c r="C2216" s="60"/>
      <c r="D2216" s="209"/>
      <c r="E2216" s="38"/>
      <c r="F2216" s="210"/>
      <c r="G2216" s="65"/>
    </row>
    <row r="2217" spans="1:7" customHeight="1" ht="14.1">
      <c r="A2217" s="93" t="s">
        <v>977</v>
      </c>
      <c r="B2217" s="94" t="s">
        <v>1050</v>
      </c>
      <c r="C2217" s="95"/>
      <c r="D2217" s="96"/>
      <c r="E2217" s="97"/>
      <c r="F2217" s="98"/>
      <c r="G2217" s="65"/>
    </row>
    <row r="2218" spans="1:7" customHeight="1" ht="14.1">
      <c r="A2218" s="87" t="s">
        <v>977</v>
      </c>
      <c r="B2218" s="88" t="s">
        <v>979</v>
      </c>
      <c r="C2218" s="89"/>
      <c r="D2218" s="90"/>
      <c r="E2218" s="91"/>
      <c r="F2218" s="92">
        <f>SUM(F2219:F2219)</f>
        <v>69261</v>
      </c>
      <c r="G2218" s="65"/>
    </row>
    <row r="2219" spans="1:7" customHeight="1" ht="14.1">
      <c r="A2219" s="87" t="s">
        <v>1200</v>
      </c>
      <c r="B2219" s="88" t="s">
        <v>801</v>
      </c>
      <c r="C2219" s="89" t="s">
        <v>175</v>
      </c>
      <c r="D2219" s="90">
        <v>0.25</v>
      </c>
      <c r="E2219" s="91">
        <f>Table05!E11</f>
        <v>277044</v>
      </c>
      <c r="F2219" s="92">
        <f>D2219*E2219</f>
        <v>69261</v>
      </c>
      <c r="G2219" s="65"/>
    </row>
    <row r="2220" spans="1:7" customHeight="1" ht="14.1">
      <c r="A2220" s="87" t="s">
        <v>977</v>
      </c>
      <c r="B2220" s="88" t="s">
        <v>981</v>
      </c>
      <c r="C2220" s="89"/>
      <c r="D2220" s="90"/>
      <c r="E2220" s="91"/>
      <c r="F2220" s="92">
        <f>SUM(F2219:F2218)/2</f>
        <v>69261</v>
      </c>
      <c r="G2220" s="65"/>
    </row>
    <row r="2221" spans="1:7" customHeight="1" ht="14.1">
      <c r="A2221" s="87" t="s">
        <v>977</v>
      </c>
      <c r="B2221" s="88" t="s">
        <v>982</v>
      </c>
      <c r="C2221" s="89" t="s">
        <v>75</v>
      </c>
      <c r="D2221" s="90" t="str">
        <f>hsTTK*100&amp;"%x(VL+NC+M)"</f>
        <v>2.5%x(VL+NC+M)</v>
      </c>
      <c r="E2221" s="91"/>
      <c r="F2221" s="92">
        <f>F2220*hsTTK</f>
        <v>1731.525</v>
      </c>
      <c r="G2221" s="65"/>
    </row>
    <row r="2222" spans="1:7" customHeight="1" ht="14.1">
      <c r="A2222" s="87" t="s">
        <v>977</v>
      </c>
      <c r="B2222" s="88" t="s">
        <v>983</v>
      </c>
      <c r="C2222" s="89" t="s">
        <v>62</v>
      </c>
      <c r="D2222" s="90" t="s">
        <v>984</v>
      </c>
      <c r="E2222" s="91"/>
      <c r="F2222" s="92">
        <f>F2221+F2220</f>
        <v>70992.525</v>
      </c>
      <c r="G2222" s="65"/>
    </row>
    <row r="2223" spans="1:7" customHeight="1" ht="14.1">
      <c r="A2223" s="87" t="s">
        <v>977</v>
      </c>
      <c r="B2223" s="88" t="s">
        <v>985</v>
      </c>
      <c r="C2223" s="89" t="s">
        <v>77</v>
      </c>
      <c r="D2223" s="90" t="str">
        <f>hsCPC*100&amp;"%xT"</f>
        <v>6.5%xT</v>
      </c>
      <c r="E2223" s="91"/>
      <c r="F2223" s="92">
        <f>F2222*hsCPC</f>
        <v>4614.514125</v>
      </c>
      <c r="G2223" s="65"/>
    </row>
    <row r="2224" spans="1:7" customHeight="1" ht="14.1">
      <c r="A2224" s="87" t="s">
        <v>977</v>
      </c>
      <c r="B2224" s="88" t="s">
        <v>986</v>
      </c>
      <c r="C2224" s="89" t="s">
        <v>79</v>
      </c>
      <c r="D2224" s="90" t="str">
        <f>hsTL*100&amp;"%x(T+C)"</f>
        <v>5.5%x(T+C)</v>
      </c>
      <c r="E2224" s="91"/>
      <c r="F2224" s="92">
        <f>hsTL*(F2223+F2222)</f>
        <v>4158.387151875</v>
      </c>
      <c r="G2224" s="65"/>
    </row>
    <row r="2225" spans="1:7" customHeight="1" ht="14.1">
      <c r="A2225" s="87" t="s">
        <v>977</v>
      </c>
      <c r="B2225" s="88" t="s">
        <v>987</v>
      </c>
      <c r="C2225" s="89" t="s">
        <v>81</v>
      </c>
      <c r="D2225" s="90" t="s">
        <v>82</v>
      </c>
      <c r="E2225" s="91"/>
      <c r="F2225" s="92">
        <f>(F2224+F2223+F2222)</f>
        <v>79765.426276875</v>
      </c>
      <c r="G2225" s="65"/>
    </row>
    <row r="2226" spans="1:7" customHeight="1" ht="14.1">
      <c r="A2226" s="87" t="s">
        <v>977</v>
      </c>
      <c r="B2226" s="88" t="s">
        <v>988</v>
      </c>
      <c r="C2226" s="89" t="s">
        <v>84</v>
      </c>
      <c r="D2226" s="90" t="s">
        <v>85</v>
      </c>
      <c r="E2226" s="91"/>
      <c r="F2226" s="92">
        <f>F2225*10/100</f>
        <v>7976.5426276875</v>
      </c>
      <c r="G2226" s="65"/>
    </row>
    <row r="2227" spans="1:7" customHeight="1" ht="14.1">
      <c r="A2227" s="87" t="s">
        <v>977</v>
      </c>
      <c r="B2227" s="88" t="s">
        <v>989</v>
      </c>
      <c r="C2227" s="89" t="s">
        <v>990</v>
      </c>
      <c r="D2227" s="90" t="str">
        <f>hsLT*100&amp;"%x(G+GTGT)"</f>
        <v>1%x(G+GTGT)</v>
      </c>
      <c r="E2227" s="91"/>
      <c r="F2227" s="92">
        <f>hsLT*(F2226+F2225)</f>
        <v>877.41968904562</v>
      </c>
      <c r="G2227" s="65"/>
    </row>
    <row r="2228" spans="1:7" customHeight="1" ht="14.1">
      <c r="A2228" s="87" t="s">
        <v>977</v>
      </c>
      <c r="B2228" s="88" t="s">
        <v>991</v>
      </c>
      <c r="C2228" s="89" t="s">
        <v>89</v>
      </c>
      <c r="D2228" s="90" t="s">
        <v>992</v>
      </c>
      <c r="E2228" s="91"/>
      <c r="F2228" s="92">
        <f>(F2227+F2226+F2225)</f>
        <v>88619.388593608</v>
      </c>
      <c r="G2228" s="65"/>
    </row>
    <row r="2229" spans="1:7" customHeight="1" ht="14.1">
      <c r="A2229" s="211" t="s">
        <v>1495</v>
      </c>
      <c r="B2229" s="212"/>
      <c r="C2229" s="213"/>
      <c r="D2229" s="214"/>
      <c r="E2229" s="215"/>
      <c r="F2229" s="216"/>
      <c r="G2229" s="65"/>
    </row>
    <row r="2230" spans="1:7" customHeight="1" ht="14.1">
      <c r="A2230" s="207" t="s">
        <v>467</v>
      </c>
      <c r="B2230" s="208" t="s">
        <v>1496</v>
      </c>
      <c r="C2230" s="60"/>
      <c r="D2230" s="209"/>
      <c r="E2230" s="38"/>
      <c r="F2230" s="210"/>
      <c r="G2230" s="65"/>
    </row>
    <row r="2231" spans="1:7" customHeight="1" ht="14.1">
      <c r="A2231" s="207" t="s">
        <v>1182</v>
      </c>
      <c r="B2231" s="208"/>
      <c r="C2231" s="60"/>
      <c r="D2231" s="209"/>
      <c r="E2231" s="38"/>
      <c r="F2231" s="210"/>
      <c r="G2231" s="65"/>
    </row>
    <row r="2232" spans="1:7" customHeight="1" ht="14.1">
      <c r="A2232" s="93" t="s">
        <v>977</v>
      </c>
      <c r="B2232" s="94" t="s">
        <v>995</v>
      </c>
      <c r="C2232" s="95"/>
      <c r="D2232" s="96"/>
      <c r="E2232" s="97"/>
      <c r="F2232" s="98"/>
      <c r="G2232" s="65"/>
    </row>
    <row r="2233" spans="1:7" customHeight="1" ht="14.1">
      <c r="A2233" s="87" t="s">
        <v>977</v>
      </c>
      <c r="B2233" s="88" t="s">
        <v>1001</v>
      </c>
      <c r="C2233" s="89"/>
      <c r="D2233" s="90"/>
      <c r="E2233" s="91"/>
      <c r="F2233" s="92">
        <f>SUM(F2234:F2235)</f>
        <v>0</v>
      </c>
      <c r="G2233" s="65"/>
    </row>
    <row r="2234" spans="1:7" customHeight="1" ht="14.1">
      <c r="A2234" s="87" t="s">
        <v>1183</v>
      </c>
      <c r="B2234" s="88" t="s">
        <v>719</v>
      </c>
      <c r="C2234" s="89" t="s">
        <v>125</v>
      </c>
      <c r="D2234" s="90">
        <v>1.015</v>
      </c>
      <c r="E2234" s="91">
        <f>Table04!E125</f>
        <v>0</v>
      </c>
      <c r="F2234" s="92">
        <f>D2234*E2234</f>
        <v>0</v>
      </c>
      <c r="G2234" s="65"/>
    </row>
    <row r="2235" spans="1:7" customHeight="1" ht="14.1">
      <c r="A2235" s="87" t="s">
        <v>1008</v>
      </c>
      <c r="B2235" s="88" t="s">
        <v>1009</v>
      </c>
      <c r="C2235" s="89" t="s">
        <v>1010</v>
      </c>
      <c r="D2235" s="90">
        <v>1</v>
      </c>
      <c r="E2235" s="91">
        <f>SUM(F2234:F2234)/100</f>
        <v>0</v>
      </c>
      <c r="F2235" s="92">
        <f>D2235*E2235</f>
        <v>0</v>
      </c>
      <c r="G2235" s="65"/>
    </row>
    <row r="2236" spans="1:7" customHeight="1" ht="14.1">
      <c r="A2236" s="87" t="s">
        <v>977</v>
      </c>
      <c r="B2236" s="88" t="s">
        <v>979</v>
      </c>
      <c r="C2236" s="89"/>
      <c r="D2236" s="90"/>
      <c r="E2236" s="91"/>
      <c r="F2236" s="92">
        <f>SUM(F2237:F2237)</f>
        <v>424708.452</v>
      </c>
      <c r="G2236" s="65"/>
    </row>
    <row r="2237" spans="1:7" customHeight="1" ht="14.1">
      <c r="A2237" s="87" t="s">
        <v>1200</v>
      </c>
      <c r="B2237" s="88" t="s">
        <v>801</v>
      </c>
      <c r="C2237" s="89" t="s">
        <v>175</v>
      </c>
      <c r="D2237" s="90">
        <v>1.533</v>
      </c>
      <c r="E2237" s="91">
        <f>Table05!E11</f>
        <v>277044</v>
      </c>
      <c r="F2237" s="92">
        <f>D2237*E2237</f>
        <v>424708.452</v>
      </c>
      <c r="G2237" s="65"/>
    </row>
    <row r="2238" spans="1:7" customHeight="1" ht="14.1">
      <c r="A2238" s="87" t="s">
        <v>977</v>
      </c>
      <c r="B2238" s="88" t="s">
        <v>1012</v>
      </c>
      <c r="C2238" s="89"/>
      <c r="D2238" s="90"/>
      <c r="E2238" s="91"/>
      <c r="F2238" s="92">
        <f>SUM(F2239:F2241)</f>
        <v>82264.62588</v>
      </c>
      <c r="G2238" s="65"/>
    </row>
    <row r="2239" spans="1:7" customHeight="1" ht="14.1">
      <c r="A2239" s="87" t="s">
        <v>1196</v>
      </c>
      <c r="B2239" s="88" t="s">
        <v>860</v>
      </c>
      <c r="C2239" s="89" t="s">
        <v>830</v>
      </c>
      <c r="D2239" s="90">
        <v>0.023</v>
      </c>
      <c r="E2239" s="91">
        <f>Table06!E22</f>
        <v>2302185</v>
      </c>
      <c r="F2239" s="92">
        <f>D2239*E2239</f>
        <v>52950.255</v>
      </c>
      <c r="G2239" s="65"/>
    </row>
    <row r="2240" spans="1:7" customHeight="1" ht="14.1">
      <c r="A2240" s="87" t="s">
        <v>1197</v>
      </c>
      <c r="B2240" s="88" t="s">
        <v>938</v>
      </c>
      <c r="C2240" s="89" t="s">
        <v>830</v>
      </c>
      <c r="D2240" s="90">
        <v>0.089</v>
      </c>
      <c r="E2240" s="91">
        <f>Table06!E61</f>
        <v>311251</v>
      </c>
      <c r="F2240" s="92">
        <f>D2240*E2240</f>
        <v>27701.339</v>
      </c>
      <c r="G2240" s="65"/>
    </row>
    <row r="2241" spans="1:7" customHeight="1" ht="14.1">
      <c r="A2241" s="87" t="s">
        <v>1081</v>
      </c>
      <c r="B2241" s="88" t="s">
        <v>1082</v>
      </c>
      <c r="C2241" s="89" t="s">
        <v>1010</v>
      </c>
      <c r="D2241" s="90">
        <v>2</v>
      </c>
      <c r="E2241" s="91">
        <f>SUM(F2240:F2239)/100</f>
        <v>806.51594</v>
      </c>
      <c r="F2241" s="92">
        <f>D2241*E2241</f>
        <v>1613.03188</v>
      </c>
      <c r="G2241" s="65"/>
    </row>
    <row r="2242" spans="1:7" customHeight="1" ht="14.1">
      <c r="A2242" s="87" t="s">
        <v>977</v>
      </c>
      <c r="B2242" s="88" t="s">
        <v>981</v>
      </c>
      <c r="C2242" s="89"/>
      <c r="D2242" s="90"/>
      <c r="E2242" s="91"/>
      <c r="F2242" s="92">
        <f>SUM(F2241:F2233)/2</f>
        <v>506973.07788</v>
      </c>
      <c r="G2242" s="65"/>
    </row>
    <row r="2243" spans="1:7" customHeight="1" ht="14.1">
      <c r="A2243" s="87" t="s">
        <v>977</v>
      </c>
      <c r="B2243" s="88" t="s">
        <v>982</v>
      </c>
      <c r="C2243" s="89" t="s">
        <v>75</v>
      </c>
      <c r="D2243" s="90" t="str">
        <f>hsTTK*100&amp;"%x(VL+NC+M)"</f>
        <v>2.5%x(VL+NC+M)</v>
      </c>
      <c r="E2243" s="91"/>
      <c r="F2243" s="92">
        <f>F2242*hsTTK</f>
        <v>12674.326947</v>
      </c>
      <c r="G2243" s="65"/>
    </row>
    <row r="2244" spans="1:7" customHeight="1" ht="14.1">
      <c r="A2244" s="87" t="s">
        <v>977</v>
      </c>
      <c r="B2244" s="88" t="s">
        <v>983</v>
      </c>
      <c r="C2244" s="89" t="s">
        <v>62</v>
      </c>
      <c r="D2244" s="90" t="s">
        <v>984</v>
      </c>
      <c r="E2244" s="91"/>
      <c r="F2244" s="92">
        <f>F2243+F2242</f>
        <v>519647.404827</v>
      </c>
      <c r="G2244" s="65"/>
    </row>
    <row r="2245" spans="1:7" customHeight="1" ht="14.1">
      <c r="A2245" s="87" t="s">
        <v>977</v>
      </c>
      <c r="B2245" s="88" t="s">
        <v>985</v>
      </c>
      <c r="C2245" s="89" t="s">
        <v>77</v>
      </c>
      <c r="D2245" s="90" t="str">
        <f>hsCPC*100&amp;"%xT"</f>
        <v>6.5%xT</v>
      </c>
      <c r="E2245" s="91"/>
      <c r="F2245" s="92">
        <f>F2244*hsCPC</f>
        <v>33777.081313755</v>
      </c>
      <c r="G2245" s="65"/>
    </row>
    <row r="2246" spans="1:7" customHeight="1" ht="14.1">
      <c r="A2246" s="87" t="s">
        <v>977</v>
      </c>
      <c r="B2246" s="88" t="s">
        <v>986</v>
      </c>
      <c r="C2246" s="89" t="s">
        <v>79</v>
      </c>
      <c r="D2246" s="90" t="str">
        <f>hsTL*100&amp;"%x(T+C)"</f>
        <v>5.5%x(T+C)</v>
      </c>
      <c r="E2246" s="91"/>
      <c r="F2246" s="92">
        <f>hsTL*(F2245+F2244)</f>
        <v>30438.346737742</v>
      </c>
      <c r="G2246" s="65"/>
    </row>
    <row r="2247" spans="1:7" customHeight="1" ht="14.1">
      <c r="A2247" s="87" t="s">
        <v>977</v>
      </c>
      <c r="B2247" s="88" t="s">
        <v>987</v>
      </c>
      <c r="C2247" s="89" t="s">
        <v>81</v>
      </c>
      <c r="D2247" s="90" t="s">
        <v>82</v>
      </c>
      <c r="E2247" s="91"/>
      <c r="F2247" s="92">
        <f>(F2246+F2245+F2244)</f>
        <v>583862.8328785</v>
      </c>
      <c r="G2247" s="65"/>
    </row>
    <row r="2248" spans="1:7" customHeight="1" ht="14.1">
      <c r="A2248" s="87" t="s">
        <v>977</v>
      </c>
      <c r="B2248" s="88" t="s">
        <v>988</v>
      </c>
      <c r="C2248" s="89" t="s">
        <v>84</v>
      </c>
      <c r="D2248" s="90" t="s">
        <v>85</v>
      </c>
      <c r="E2248" s="91"/>
      <c r="F2248" s="92">
        <f>F2247*10/100</f>
        <v>58386.28328785</v>
      </c>
      <c r="G2248" s="65"/>
    </row>
    <row r="2249" spans="1:7" customHeight="1" ht="14.1">
      <c r="A2249" s="87" t="s">
        <v>977</v>
      </c>
      <c r="B2249" s="88" t="s">
        <v>989</v>
      </c>
      <c r="C2249" s="89" t="s">
        <v>990</v>
      </c>
      <c r="D2249" s="90" t="str">
        <f>hsLT*100&amp;"%x(G+GTGT)"</f>
        <v>1%x(G+GTGT)</v>
      </c>
      <c r="E2249" s="91"/>
      <c r="F2249" s="92">
        <f>hsLT*(F2248+F2247)</f>
        <v>6422.4911616635</v>
      </c>
      <c r="G2249" s="65"/>
    </row>
    <row r="2250" spans="1:7" customHeight="1" ht="14.1">
      <c r="A2250" s="87" t="s">
        <v>977</v>
      </c>
      <c r="B2250" s="88" t="s">
        <v>991</v>
      </c>
      <c r="C2250" s="89" t="s">
        <v>89</v>
      </c>
      <c r="D2250" s="90" t="s">
        <v>992</v>
      </c>
      <c r="E2250" s="91"/>
      <c r="F2250" s="92">
        <f>(F2249+F2248+F2247)</f>
        <v>648671.60732801</v>
      </c>
      <c r="G2250" s="65"/>
    </row>
    <row r="2251" spans="1:7" customHeight="1" ht="14.1">
      <c r="A2251" s="87"/>
      <c r="B2251" s="88"/>
      <c r="C2251" s="89"/>
      <c r="D2251" s="90"/>
      <c r="E2251" s="91"/>
      <c r="F2251" s="92"/>
      <c r="G2251" s="65"/>
    </row>
    <row r="2252" spans="1:7" customHeight="1" ht="14.1">
      <c r="A2252" s="87"/>
      <c r="B2252" s="88"/>
      <c r="C2252" s="89"/>
      <c r="D2252" s="90"/>
      <c r="E2252" s="91"/>
      <c r="F2252" s="92"/>
      <c r="G2252" s="65"/>
    </row>
    <row r="2253" spans="1:7" customHeight="1" ht="14.1" s="66" customFormat="1">
      <c r="A2253" s="93"/>
      <c r="B2253" s="94"/>
      <c r="C2253" s="95"/>
      <c r="D2253" s="96"/>
      <c r="E2253" s="97"/>
      <c r="F2253" s="98"/>
      <c r="G2253" s="65"/>
    </row>
    <row r="2254" spans="1:7" customHeight="1" ht="14.1" s="66" customFormat="1">
      <c r="A2254" s="99"/>
      <c r="B2254" s="100"/>
      <c r="C2254" s="101"/>
      <c r="D2254" s="102"/>
      <c r="E2254" s="103"/>
      <c r="F2254" s="104"/>
      <c r="G2254" s="65"/>
    </row>
    <row r="2255" spans="1:7" customHeight="1" ht="8.1">
      <c r="A2255" s="26"/>
      <c r="B2255" s="19"/>
      <c r="C2255" s="20"/>
      <c r="D2255" s="59"/>
      <c r="E2255" s="79"/>
      <c r="F2255" s="80"/>
    </row>
    <row r="2256" spans="1:7" customHeight="1" ht="9">
      <c r="A2256" s="41"/>
      <c r="B2256" s="41"/>
      <c r="C2256" s="41"/>
      <c r="D2256" s="41"/>
      <c r="E2256" s="41"/>
      <c r="F2256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2257" spans="1:7" customHeight="1" ht="9">
      <c r="A2257" s="41"/>
      <c r="B2257" s="41"/>
      <c r="C2257" s="41"/>
      <c r="D2257" s="41"/>
      <c r="E2257" s="41"/>
      <c r="F2257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F2256" r:id="rId_hyperlink_1"/>
  </hyperlinks>
  <printOptions gridLines="false" gridLinesSet="true" horizontalCentered="true"/>
  <pageMargins left="0.59055118110236" right="0.39370078740157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42"/>
  <sheetViews>
    <sheetView tabSelected="0" workbookViewId="0" showGridLines="false" showRowColHeaders="1">
      <selection activeCell="D19" sqref="D19"/>
    </sheetView>
  </sheetViews>
  <sheetFormatPr defaultRowHeight="14.4" outlineLevelRow="0" outlineLevelCol="0"/>
  <cols>
    <col min="1" max="1" width="7" customWidth="true" style="2"/>
    <col min="2" max="2" width="10.28515625" customWidth="true" style="2"/>
    <col min="3" max="3" width="34.85546875" customWidth="true" style="2"/>
    <col min="4" max="4" width="7.85546875" customWidth="true" style="2"/>
    <col min="5" max="5" width="9.28515625" customWidth="true" style="2"/>
    <col min="6" max="6" width="10.42578125" customWidth="true" style="2"/>
    <col min="7" max="7" width="12.7109375" customWidth="true" style="2"/>
    <col min="8" max="8" width="9.140625" customWidth="true" style="2"/>
  </cols>
  <sheetData>
    <row r="1" spans="1:13" customHeight="1" ht="21">
      <c r="A1" s="44" t="s">
        <v>1497</v>
      </c>
      <c r="B1" s="44"/>
      <c r="C1" s="45"/>
      <c r="D1" s="45"/>
      <c r="E1" s="45"/>
      <c r="F1" s="45"/>
      <c r="G1" s="45"/>
    </row>
    <row r="2" spans="1:13" customHeight="1" ht="15.75">
      <c r="A2" s="46" t="str">
        <f>Table00!A2</f>
        <v>Tên công trình: Công trình DEMO</v>
      </c>
      <c r="B2" s="47"/>
      <c r="C2" s="7"/>
      <c r="D2" s="8"/>
      <c r="E2" s="7"/>
      <c r="F2" s="48" t="s">
        <v>54</v>
      </c>
      <c r="G2" s="49" t="str">
        <f>SUBSTITUTE(A3,"Mã số công trình: ","",1)&amp;"-08"</f>
        <v>test01_01-08</v>
      </c>
    </row>
    <row r="3" spans="1:13" customHeight="1" ht="15.75">
      <c r="A3" s="50" t="str">
        <f>Table00!A3</f>
        <v>Mã số công trình: test01_01</v>
      </c>
      <c r="B3" s="13"/>
      <c r="C3" s="11"/>
      <c r="D3" s="11"/>
      <c r="E3" s="11"/>
      <c r="F3" s="11"/>
      <c r="G3" s="51" t="s">
        <v>1498</v>
      </c>
    </row>
    <row r="4" spans="1:13" customHeight="1" ht="10.5">
      <c r="A4" s="52" t="s">
        <v>108</v>
      </c>
      <c r="B4" s="53"/>
      <c r="C4" s="10" t="s">
        <v>109</v>
      </c>
      <c r="D4" s="10"/>
      <c r="E4" s="11"/>
      <c r="F4" s="11"/>
      <c r="G4" s="12" t="s">
        <v>55</v>
      </c>
      <c r="H4" s="11"/>
      <c r="I4" s="11"/>
      <c r="J4" s="11"/>
      <c r="K4" s="11"/>
      <c r="L4" s="11"/>
      <c r="M4" s="12"/>
    </row>
    <row r="5" spans="1:13" customHeight="1" ht="15.95">
      <c r="A5" s="54" t="s">
        <v>1499</v>
      </c>
      <c r="B5" s="54" t="s">
        <v>110</v>
      </c>
      <c r="C5" s="55" t="s">
        <v>1500</v>
      </c>
      <c r="D5" s="56" t="s">
        <v>113</v>
      </c>
      <c r="E5" s="57" t="s">
        <v>114</v>
      </c>
      <c r="F5" s="57" t="s">
        <v>115</v>
      </c>
      <c r="G5" s="57" t="s">
        <v>116</v>
      </c>
    </row>
    <row r="6" spans="1:13" customHeight="1" ht="8.1">
      <c r="A6" s="26"/>
      <c r="B6" s="58"/>
      <c r="C6" s="19"/>
      <c r="D6" s="20"/>
      <c r="E6" s="59"/>
      <c r="F6" s="21"/>
      <c r="G6" s="21"/>
    </row>
    <row r="7" spans="1:13" customHeight="1" ht="15.75" s="66" customFormat="1">
      <c r="A7" s="188"/>
      <c r="B7" s="189"/>
      <c r="C7" s="190"/>
      <c r="D7" s="191"/>
      <c r="E7" s="192"/>
      <c r="F7" s="193"/>
      <c r="G7" s="193"/>
      <c r="H7" s="65"/>
    </row>
    <row r="8" spans="1:13" customHeight="1" ht="15.75">
      <c r="A8" s="188" t="s">
        <v>119</v>
      </c>
      <c r="B8" s="189" t="s">
        <v>118</v>
      </c>
      <c r="C8" s="190" t="s">
        <v>120</v>
      </c>
      <c r="D8" s="191" t="s">
        <v>121</v>
      </c>
      <c r="E8" s="192">
        <v>1</v>
      </c>
      <c r="F8" s="193">
        <f>Table07!F20</f>
        <v>399724.02115741</v>
      </c>
      <c r="G8" s="193">
        <f>F8*E8</f>
        <v>399724.02115741</v>
      </c>
      <c r="H8" s="65"/>
    </row>
    <row r="9" spans="1:13" customHeight="1" ht="15.75">
      <c r="A9" s="188" t="s">
        <v>123</v>
      </c>
      <c r="B9" s="189" t="s">
        <v>122</v>
      </c>
      <c r="C9" s="190" t="s">
        <v>124</v>
      </c>
      <c r="D9" s="191" t="s">
        <v>125</v>
      </c>
      <c r="E9" s="192">
        <v>1</v>
      </c>
      <c r="F9" s="193">
        <f>Table07!F35</f>
        <v>215236.01139245</v>
      </c>
      <c r="G9" s="193">
        <f>F9*E9</f>
        <v>215236.01139245</v>
      </c>
      <c r="H9" s="65"/>
    </row>
    <row r="10" spans="1:13" customHeight="1" ht="15.75">
      <c r="A10" s="188" t="s">
        <v>127</v>
      </c>
      <c r="B10" s="189" t="s">
        <v>126</v>
      </c>
      <c r="C10" s="190" t="s">
        <v>128</v>
      </c>
      <c r="D10" s="191" t="s">
        <v>129</v>
      </c>
      <c r="E10" s="192">
        <v>1</v>
      </c>
      <c r="F10" s="193">
        <f>Table07!F60</f>
        <v>15352187.400939</v>
      </c>
      <c r="G10" s="193">
        <f>F10*E10</f>
        <v>15352187.400939</v>
      </c>
      <c r="H10" s="65"/>
    </row>
    <row r="11" spans="1:13" customHeight="1" ht="15.75">
      <c r="A11" s="188" t="s">
        <v>131</v>
      </c>
      <c r="B11" s="189" t="s">
        <v>130</v>
      </c>
      <c r="C11" s="190" t="s">
        <v>132</v>
      </c>
      <c r="D11" s="191" t="s">
        <v>133</v>
      </c>
      <c r="E11" s="192">
        <v>1</v>
      </c>
      <c r="F11" s="193">
        <f>Table07!F79</f>
        <v>547160.09066745</v>
      </c>
      <c r="G11" s="193">
        <f>F11*E11</f>
        <v>547160.09066745</v>
      </c>
      <c r="H11" s="65"/>
    </row>
    <row r="12" spans="1:13" customHeight="1" ht="15.75">
      <c r="A12" s="188" t="s">
        <v>135</v>
      </c>
      <c r="B12" s="189" t="s">
        <v>134</v>
      </c>
      <c r="C12" s="190" t="s">
        <v>136</v>
      </c>
      <c r="D12" s="191" t="s">
        <v>137</v>
      </c>
      <c r="E12" s="192">
        <v>1.9024</v>
      </c>
      <c r="F12" s="193">
        <f>Table07!F98</f>
        <v>18010369.304836</v>
      </c>
      <c r="G12" s="193">
        <f>F12*E12</f>
        <v>34262926.565521</v>
      </c>
      <c r="H12" s="65"/>
    </row>
    <row r="13" spans="1:13" customHeight="1" ht="15.75">
      <c r="A13" s="188" t="s">
        <v>139</v>
      </c>
      <c r="B13" s="189" t="s">
        <v>138</v>
      </c>
      <c r="C13" s="190" t="s">
        <v>140</v>
      </c>
      <c r="D13" s="191" t="s">
        <v>117</v>
      </c>
      <c r="E13" s="192">
        <v>12</v>
      </c>
      <c r="F13" s="193">
        <f>Table07!F123</f>
        <v>4199425.2615637</v>
      </c>
      <c r="G13" s="193">
        <f>F13*E13</f>
        <v>50393103.138765</v>
      </c>
      <c r="H13" s="65"/>
    </row>
    <row r="14" spans="1:13" customHeight="1" ht="15.75">
      <c r="A14" s="188" t="s">
        <v>142</v>
      </c>
      <c r="B14" s="189" t="s">
        <v>141</v>
      </c>
      <c r="C14" s="190" t="s">
        <v>143</v>
      </c>
      <c r="D14" s="191" t="s">
        <v>144</v>
      </c>
      <c r="E14" s="192">
        <v>15</v>
      </c>
      <c r="F14" s="193">
        <f>Table07!F142</f>
        <v>258705.02998454</v>
      </c>
      <c r="G14" s="193">
        <f>F14*E14</f>
        <v>3880575.449768</v>
      </c>
      <c r="H14" s="65"/>
    </row>
    <row r="15" spans="1:13" customHeight="1" ht="15.75">
      <c r="A15" s="188" t="s">
        <v>146</v>
      </c>
      <c r="B15" s="189" t="s">
        <v>145</v>
      </c>
      <c r="C15" s="190" t="s">
        <v>147</v>
      </c>
      <c r="D15" s="191" t="s">
        <v>148</v>
      </c>
      <c r="E15" s="192">
        <v>45</v>
      </c>
      <c r="F15" s="193">
        <f>Table07!F157</f>
        <v>226766.51200276</v>
      </c>
      <c r="G15" s="193">
        <f>F15*E15</f>
        <v>10204493.040124</v>
      </c>
      <c r="H15" s="65"/>
    </row>
    <row r="16" spans="1:13" customHeight="1" ht="15.75">
      <c r="A16" s="188" t="s">
        <v>150</v>
      </c>
      <c r="B16" s="189" t="s">
        <v>149</v>
      </c>
      <c r="C16" s="190" t="s">
        <v>151</v>
      </c>
      <c r="D16" s="191" t="s">
        <v>152</v>
      </c>
      <c r="E16" s="192">
        <v>100</v>
      </c>
      <c r="F16" s="193">
        <f>Table07!F175</f>
        <v>1736698.114331</v>
      </c>
      <c r="G16" s="193">
        <f>F16*E16</f>
        <v>173669811.4331</v>
      </c>
      <c r="H16" s="65"/>
    </row>
    <row r="17" spans="1:13" customHeight="1" ht="15.75">
      <c r="A17" s="188" t="s">
        <v>154</v>
      </c>
      <c r="B17" s="189" t="s">
        <v>153</v>
      </c>
      <c r="C17" s="190" t="s">
        <v>155</v>
      </c>
      <c r="D17" s="191" t="s">
        <v>121</v>
      </c>
      <c r="E17" s="192">
        <v>2</v>
      </c>
      <c r="F17" s="193">
        <f>Table07!F190</f>
        <v>1087710.5575726</v>
      </c>
      <c r="G17" s="193">
        <f>F17*E17</f>
        <v>2175421.1151451</v>
      </c>
      <c r="H17" s="65"/>
    </row>
    <row r="18" spans="1:13" customHeight="1" ht="15.75">
      <c r="A18" s="188" t="s">
        <v>157</v>
      </c>
      <c r="B18" s="189" t="s">
        <v>156</v>
      </c>
      <c r="C18" s="190" t="s">
        <v>158</v>
      </c>
      <c r="D18" s="191" t="s">
        <v>159</v>
      </c>
      <c r="E18" s="192">
        <v>1</v>
      </c>
      <c r="F18" s="193">
        <f>Table07!F207</f>
        <v>4101937.09007</v>
      </c>
      <c r="G18" s="193">
        <f>F18*E18</f>
        <v>4101937.09007</v>
      </c>
      <c r="H18" s="65"/>
    </row>
    <row r="19" spans="1:13" customHeight="1" ht="15.75">
      <c r="A19" s="188" t="s">
        <v>161</v>
      </c>
      <c r="B19" s="189" t="s">
        <v>160</v>
      </c>
      <c r="C19" s="190" t="s">
        <v>162</v>
      </c>
      <c r="D19" s="191" t="s">
        <v>163</v>
      </c>
      <c r="E19" s="192">
        <v>1</v>
      </c>
      <c r="F19" s="193">
        <f>Table07!F225</f>
        <v>345090.01390981</v>
      </c>
      <c r="G19" s="193">
        <f>F19*E19</f>
        <v>345090.01390981</v>
      </c>
      <c r="H19" s="65"/>
    </row>
    <row r="20" spans="1:13" customHeight="1" ht="15.75">
      <c r="A20" s="188" t="s">
        <v>165</v>
      </c>
      <c r="B20" s="189" t="s">
        <v>164</v>
      </c>
      <c r="C20" s="190" t="s">
        <v>166</v>
      </c>
      <c r="D20" s="191" t="s">
        <v>167</v>
      </c>
      <c r="E20" s="192">
        <v>456</v>
      </c>
      <c r="F20" s="193">
        <f>Table07!F243</f>
        <v>203344.21861545</v>
      </c>
      <c r="G20" s="193">
        <f>F20*E20</f>
        <v>92724963.688646</v>
      </c>
      <c r="H20" s="65"/>
    </row>
    <row r="21" spans="1:13" customHeight="1" ht="15.75">
      <c r="A21" s="188" t="s">
        <v>169</v>
      </c>
      <c r="B21" s="189" t="s">
        <v>168</v>
      </c>
      <c r="C21" s="190" t="s">
        <v>170</v>
      </c>
      <c r="D21" s="191" t="s">
        <v>171</v>
      </c>
      <c r="E21" s="192">
        <v>22</v>
      </c>
      <c r="F21" s="193">
        <f>Table07!F263</f>
        <v>567652.83007319</v>
      </c>
      <c r="G21" s="193">
        <f>F21*E21</f>
        <v>12488362.26161</v>
      </c>
      <c r="H21" s="65"/>
    </row>
    <row r="22" spans="1:13" customHeight="1" ht="15.75">
      <c r="A22" s="188" t="s">
        <v>173</v>
      </c>
      <c r="B22" s="189" t="s">
        <v>172</v>
      </c>
      <c r="C22" s="190" t="s">
        <v>174</v>
      </c>
      <c r="D22" s="191" t="s">
        <v>175</v>
      </c>
      <c r="E22" s="192">
        <v>11</v>
      </c>
      <c r="F22" s="193">
        <f>Table07!F278</f>
        <v>55430.831958461</v>
      </c>
      <c r="G22" s="193">
        <f>F22*E22</f>
        <v>609739.15154307</v>
      </c>
      <c r="H22" s="65"/>
    </row>
    <row r="23" spans="1:13" customHeight="1" ht="15.75">
      <c r="A23" s="188" t="s">
        <v>177</v>
      </c>
      <c r="B23" s="189" t="s">
        <v>176</v>
      </c>
      <c r="C23" s="190" t="s">
        <v>178</v>
      </c>
      <c r="D23" s="191" t="s">
        <v>167</v>
      </c>
      <c r="E23" s="192">
        <v>344</v>
      </c>
      <c r="F23" s="193">
        <f>Table07!F297</f>
        <v>116941.25516854</v>
      </c>
      <c r="G23" s="193">
        <f>F23*E23</f>
        <v>40227791.777977</v>
      </c>
      <c r="H23" s="65"/>
    </row>
    <row r="24" spans="1:13" customHeight="1" ht="15.75">
      <c r="A24" s="188" t="s">
        <v>180</v>
      </c>
      <c r="B24" s="189" t="s">
        <v>179</v>
      </c>
      <c r="C24" s="190" t="s">
        <v>181</v>
      </c>
      <c r="D24" s="191" t="s">
        <v>182</v>
      </c>
      <c r="E24" s="192">
        <v>23</v>
      </c>
      <c r="F24" s="193">
        <f>Table07!F323</f>
        <v>3789674.6047172</v>
      </c>
      <c r="G24" s="193">
        <f>F24*E24</f>
        <v>87162515.908496</v>
      </c>
      <c r="H24" s="65"/>
    </row>
    <row r="25" spans="1:13" customHeight="1" ht="15.75">
      <c r="A25" s="188" t="s">
        <v>184</v>
      </c>
      <c r="B25" s="189" t="s">
        <v>183</v>
      </c>
      <c r="C25" s="190" t="s">
        <v>185</v>
      </c>
      <c r="D25" s="191" t="s">
        <v>186</v>
      </c>
      <c r="E25" s="192">
        <v>1</v>
      </c>
      <c r="F25" s="193">
        <f>Table07!F346</f>
        <v>1927193.9400531</v>
      </c>
      <c r="G25" s="193">
        <f>F25*E25</f>
        <v>1927193.9400531</v>
      </c>
      <c r="H25" s="65"/>
    </row>
    <row r="26" spans="1:13" customHeight="1" ht="15.75">
      <c r="A26" s="188" t="s">
        <v>188</v>
      </c>
      <c r="B26" s="189" t="s">
        <v>187</v>
      </c>
      <c r="C26" s="190" t="s">
        <v>189</v>
      </c>
      <c r="D26" s="191" t="s">
        <v>186</v>
      </c>
      <c r="E26" s="192">
        <v>123</v>
      </c>
      <c r="F26" s="193">
        <f>Table07!F370</f>
        <v>1246836.3981569</v>
      </c>
      <c r="G26" s="193">
        <f>F26*E26</f>
        <v>153360876.9733</v>
      </c>
      <c r="H26" s="65"/>
    </row>
    <row r="27" spans="1:13" customHeight="1" ht="15.75">
      <c r="A27" s="188" t="s">
        <v>191</v>
      </c>
      <c r="B27" s="189" t="s">
        <v>190</v>
      </c>
      <c r="C27" s="190" t="s">
        <v>192</v>
      </c>
      <c r="D27" s="191" t="s">
        <v>186</v>
      </c>
      <c r="E27" s="192">
        <v>1</v>
      </c>
      <c r="F27" s="193">
        <f>Table07!F392</f>
        <v>3846634.5310165</v>
      </c>
      <c r="G27" s="193">
        <f>F27*E27</f>
        <v>3846634.5310165</v>
      </c>
      <c r="H27" s="65"/>
    </row>
    <row r="28" spans="1:13" customHeight="1" ht="15.75">
      <c r="A28" s="188" t="s">
        <v>194</v>
      </c>
      <c r="B28" s="189" t="s">
        <v>193</v>
      </c>
      <c r="C28" s="190" t="s">
        <v>195</v>
      </c>
      <c r="D28" s="191" t="s">
        <v>137</v>
      </c>
      <c r="E28" s="192">
        <v>1</v>
      </c>
      <c r="F28" s="193">
        <f>Table07!F412</f>
        <v>22930770.15355</v>
      </c>
      <c r="G28" s="193">
        <f>F28*E28</f>
        <v>22930770.15355</v>
      </c>
      <c r="H28" s="65"/>
    </row>
    <row r="29" spans="1:13" customHeight="1" ht="15.75">
      <c r="A29" s="188" t="s">
        <v>197</v>
      </c>
      <c r="B29" s="189" t="s">
        <v>196</v>
      </c>
      <c r="C29" s="190" t="s">
        <v>198</v>
      </c>
      <c r="D29" s="191" t="s">
        <v>137</v>
      </c>
      <c r="E29" s="192">
        <v>2.1</v>
      </c>
      <c r="F29" s="193">
        <f>Table07!F432</f>
        <v>10728876.242351</v>
      </c>
      <c r="G29" s="193">
        <f>F29*E29</f>
        <v>22530640.108937</v>
      </c>
      <c r="H29" s="65"/>
    </row>
    <row r="30" spans="1:13" customHeight="1" ht="15.75">
      <c r="A30" s="188" t="s">
        <v>200</v>
      </c>
      <c r="B30" s="189" t="s">
        <v>199</v>
      </c>
      <c r="C30" s="190" t="s">
        <v>201</v>
      </c>
      <c r="D30" s="191" t="s">
        <v>186</v>
      </c>
      <c r="E30" s="192">
        <v>12</v>
      </c>
      <c r="F30" s="193">
        <f>Table07!F455</f>
        <v>292407.88129122</v>
      </c>
      <c r="G30" s="193">
        <f>F30*E30</f>
        <v>3508894.5754946</v>
      </c>
      <c r="H30" s="65"/>
    </row>
    <row r="31" spans="1:13" customHeight="1" ht="15.75">
      <c r="A31" s="188" t="s">
        <v>203</v>
      </c>
      <c r="B31" s="189" t="s">
        <v>202</v>
      </c>
      <c r="C31" s="190" t="s">
        <v>204</v>
      </c>
      <c r="D31" s="191" t="s">
        <v>186</v>
      </c>
      <c r="E31" s="192">
        <v>3</v>
      </c>
      <c r="F31" s="193">
        <f>Table07!F477</f>
        <v>2438454.7328782</v>
      </c>
      <c r="G31" s="193">
        <f>F31*E31</f>
        <v>7315364.1986347</v>
      </c>
      <c r="H31" s="65"/>
    </row>
    <row r="32" spans="1:13" customHeight="1" ht="15.75">
      <c r="A32" s="188" t="s">
        <v>206</v>
      </c>
      <c r="B32" s="189" t="s">
        <v>205</v>
      </c>
      <c r="C32" s="190" t="s">
        <v>207</v>
      </c>
      <c r="D32" s="191" t="s">
        <v>163</v>
      </c>
      <c r="E32" s="192">
        <v>1</v>
      </c>
      <c r="F32" s="193">
        <f>Table07!F495</f>
        <v>1366644.6541816</v>
      </c>
      <c r="G32" s="193">
        <f>F32*E32</f>
        <v>1366644.6541816</v>
      </c>
      <c r="H32" s="65"/>
    </row>
    <row r="33" spans="1:13" customHeight="1" ht="15.75">
      <c r="A33" s="188" t="s">
        <v>209</v>
      </c>
      <c r="B33" s="189" t="s">
        <v>208</v>
      </c>
      <c r="C33" s="190" t="s">
        <v>210</v>
      </c>
      <c r="D33" s="191" t="s">
        <v>186</v>
      </c>
      <c r="E33" s="192">
        <v>1</v>
      </c>
      <c r="F33" s="193">
        <f>Table07!F522</f>
        <v>10938040.889031</v>
      </c>
      <c r="G33" s="193">
        <f>F33*E33</f>
        <v>10938040.889031</v>
      </c>
      <c r="H33" s="65"/>
    </row>
    <row r="34" spans="1:13" customHeight="1" ht="15.75">
      <c r="A34" s="188" t="s">
        <v>212</v>
      </c>
      <c r="B34" s="189" t="s">
        <v>211</v>
      </c>
      <c r="C34" s="190" t="s">
        <v>213</v>
      </c>
      <c r="D34" s="191" t="s">
        <v>163</v>
      </c>
      <c r="E34" s="192">
        <v>10</v>
      </c>
      <c r="F34" s="193">
        <f>Table07!F541</f>
        <v>436762.84654634</v>
      </c>
      <c r="G34" s="193">
        <f>F34*E34</f>
        <v>4367628.4654634</v>
      </c>
      <c r="H34" s="65"/>
    </row>
    <row r="35" spans="1:13" customHeight="1" ht="15.75">
      <c r="A35" s="188" t="s">
        <v>215</v>
      </c>
      <c r="B35" s="189" t="s">
        <v>214</v>
      </c>
      <c r="C35" s="190" t="s">
        <v>216</v>
      </c>
      <c r="D35" s="191" t="s">
        <v>137</v>
      </c>
      <c r="E35" s="192">
        <v>2</v>
      </c>
      <c r="F35" s="193">
        <f>Table07!F560</f>
        <v>17231506.368969</v>
      </c>
      <c r="G35" s="193">
        <f>F35*E35</f>
        <v>34463012.737938</v>
      </c>
      <c r="H35" s="65"/>
    </row>
    <row r="36" spans="1:13" customHeight="1" ht="15.75">
      <c r="A36" s="188" t="s">
        <v>218</v>
      </c>
      <c r="B36" s="189" t="s">
        <v>217</v>
      </c>
      <c r="C36" s="190" t="s">
        <v>219</v>
      </c>
      <c r="D36" s="191" t="s">
        <v>137</v>
      </c>
      <c r="E36" s="192">
        <v>4</v>
      </c>
      <c r="F36" s="193">
        <f>Table07!F580</f>
        <v>34147322.815555</v>
      </c>
      <c r="G36" s="193">
        <f>F36*E36</f>
        <v>136589291.26222</v>
      </c>
      <c r="H36" s="65"/>
    </row>
    <row r="37" spans="1:13" customHeight="1" ht="15.75">
      <c r="A37" s="188" t="s">
        <v>221</v>
      </c>
      <c r="B37" s="189" t="s">
        <v>220</v>
      </c>
      <c r="C37" s="190" t="s">
        <v>222</v>
      </c>
      <c r="D37" s="191" t="s">
        <v>186</v>
      </c>
      <c r="E37" s="192">
        <v>1</v>
      </c>
      <c r="F37" s="193">
        <f>Table07!F607</f>
        <v>9603706.5248637</v>
      </c>
      <c r="G37" s="193">
        <f>F37*E37</f>
        <v>9603706.5248637</v>
      </c>
      <c r="H37" s="65"/>
    </row>
    <row r="38" spans="1:13" customHeight="1" ht="15.75" s="66" customFormat="1">
      <c r="A38" s="194"/>
      <c r="B38" s="195"/>
      <c r="C38" s="196"/>
      <c r="D38" s="197"/>
      <c r="E38" s="198"/>
      <c r="F38" s="193"/>
      <c r="G38" s="193"/>
      <c r="H38" s="65"/>
    </row>
    <row r="39" spans="1:13" customHeight="1" ht="15.75" s="66" customFormat="1">
      <c r="A39" s="72"/>
      <c r="B39" s="73"/>
      <c r="C39" s="74" t="s">
        <v>1501</v>
      </c>
      <c r="D39" s="75"/>
      <c r="E39" s="76"/>
      <c r="F39" s="77"/>
      <c r="G39" s="78">
        <f>SUM(G7:G38)</f>
        <v>941509737.17351</v>
      </c>
      <c r="H39" s="65"/>
    </row>
    <row r="40" spans="1:13" customHeight="1" ht="8.1">
      <c r="A40" s="26"/>
      <c r="B40" s="58"/>
      <c r="C40" s="19"/>
      <c r="D40" s="20"/>
      <c r="E40" s="59"/>
      <c r="F40" s="21"/>
      <c r="G40" s="21"/>
    </row>
    <row r="41" spans="1:13" customHeight="1" ht="9">
      <c r="A41" s="41"/>
      <c r="B41" s="41"/>
      <c r="C41" s="41"/>
      <c r="D41" s="41"/>
      <c r="E41" s="41"/>
      <c r="F41" s="41"/>
      <c r="G41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42" spans="1:13" customHeight="1" ht="9">
      <c r="A42" s="41"/>
      <c r="B42" s="41"/>
      <c r="C42" s="41"/>
      <c r="D42" s="41"/>
      <c r="E42" s="41"/>
      <c r="F42" s="41"/>
      <c r="G42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G41" r:id="rId_hyperlink_1"/>
  </hyperlinks>
  <printOptions gridLines="false" gridLinesSet="true" horizontalCentered="true"/>
  <pageMargins left="0.53" right="0.24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false" showRowColHeaders="1">
      <selection activeCell="D19" sqref="D19"/>
    </sheetView>
  </sheetViews>
  <sheetFormatPr defaultRowHeight="14.4" outlineLevelRow="0" outlineLevelCol="0"/>
  <cols>
    <col min="1" max="1" width="7" customWidth="true" style="2"/>
    <col min="2" max="2" width="10.28515625" customWidth="true" style="2"/>
    <col min="3" max="3" width="34.85546875" customWidth="true" style="2"/>
    <col min="4" max="4" width="7.85546875" customWidth="true" style="2"/>
    <col min="5" max="5" width="9.28515625" customWidth="true" style="2"/>
    <col min="6" max="6" width="10.42578125" customWidth="true" style="2"/>
    <col min="7" max="7" width="12.7109375" customWidth="true" style="2"/>
    <col min="8" max="8" width="9.140625" customWidth="true" style="2"/>
  </cols>
  <sheetData>
    <row r="1" spans="1:13" customHeight="1" ht="21">
      <c r="A1" s="44" t="s">
        <v>1497</v>
      </c>
      <c r="B1" s="44"/>
      <c r="C1" s="45"/>
      <c r="D1" s="45"/>
      <c r="E1" s="45"/>
      <c r="F1" s="45"/>
      <c r="G1" s="45"/>
    </row>
    <row r="2" spans="1:13" customHeight="1" ht="15.75">
      <c r="A2" s="46" t="str">
        <f>Table00!A2</f>
        <v>Tên công trình: Công trình DEMO</v>
      </c>
      <c r="B2" s="47"/>
      <c r="C2" s="7"/>
      <c r="D2" s="8"/>
      <c r="E2" s="7"/>
      <c r="F2" s="48" t="s">
        <v>54</v>
      </c>
      <c r="G2" s="49" t="str">
        <f>SUBSTITUTE(A3,"Mã số công trình: ","",1)&amp;"-08"</f>
        <v>test01_01-08</v>
      </c>
    </row>
    <row r="3" spans="1:13" customHeight="1" ht="15.75">
      <c r="A3" s="50" t="str">
        <f>Table00!A3</f>
        <v>Mã số công trình: test01_01</v>
      </c>
      <c r="B3" s="13"/>
      <c r="C3" s="11"/>
      <c r="D3" s="11"/>
      <c r="E3" s="11"/>
      <c r="F3" s="11"/>
      <c r="G3" s="51" t="s">
        <v>1502</v>
      </c>
    </row>
    <row r="4" spans="1:13" customHeight="1" ht="10.5">
      <c r="A4" s="52" t="s">
        <v>108</v>
      </c>
      <c r="B4" s="53"/>
      <c r="C4" s="10" t="s">
        <v>225</v>
      </c>
      <c r="D4" s="10"/>
      <c r="E4" s="11"/>
      <c r="F4" s="11"/>
      <c r="G4" s="12" t="s">
        <v>55</v>
      </c>
      <c r="H4" s="11"/>
      <c r="I4" s="11"/>
      <c r="J4" s="11"/>
      <c r="K4" s="11"/>
      <c r="L4" s="11"/>
      <c r="M4" s="12"/>
    </row>
    <row r="5" spans="1:13" customHeight="1" ht="15.95">
      <c r="A5" s="54" t="s">
        <v>1499</v>
      </c>
      <c r="B5" s="54" t="s">
        <v>110</v>
      </c>
      <c r="C5" s="55" t="s">
        <v>1500</v>
      </c>
      <c r="D5" s="56" t="s">
        <v>113</v>
      </c>
      <c r="E5" s="57" t="s">
        <v>114</v>
      </c>
      <c r="F5" s="57" t="s">
        <v>115</v>
      </c>
      <c r="G5" s="57" t="s">
        <v>116</v>
      </c>
    </row>
    <row r="6" spans="1:13" customHeight="1" ht="8.1">
      <c r="A6" s="26"/>
      <c r="B6" s="58"/>
      <c r="C6" s="19"/>
      <c r="D6" s="20"/>
      <c r="E6" s="59"/>
      <c r="F6" s="21"/>
      <c r="G6" s="21"/>
    </row>
    <row r="7" spans="1:13" customHeight="1" ht="15.75" s="66" customFormat="1">
      <c r="A7" s="188"/>
      <c r="B7" s="189"/>
      <c r="C7" s="190"/>
      <c r="D7" s="191"/>
      <c r="E7" s="192"/>
      <c r="F7" s="193"/>
      <c r="G7" s="193"/>
      <c r="H7" s="65"/>
    </row>
    <row r="8" spans="1:13" customHeight="1" ht="15.75">
      <c r="A8" s="188" t="s">
        <v>227</v>
      </c>
      <c r="B8" s="189" t="s">
        <v>226</v>
      </c>
      <c r="C8" s="190" t="s">
        <v>228</v>
      </c>
      <c r="D8" s="191" t="s">
        <v>186</v>
      </c>
      <c r="E8" s="192">
        <v>1</v>
      </c>
      <c r="F8" s="193">
        <f>Table07!F628</f>
        <v>2231961.3982321</v>
      </c>
      <c r="G8" s="193">
        <f>F8*E8</f>
        <v>2231961.3982321</v>
      </c>
      <c r="H8" s="65"/>
    </row>
    <row r="9" spans="1:13" customHeight="1" ht="15.75">
      <c r="A9" s="188" t="s">
        <v>230</v>
      </c>
      <c r="B9" s="189" t="s">
        <v>229</v>
      </c>
      <c r="C9" s="190" t="s">
        <v>231</v>
      </c>
      <c r="D9" s="191" t="s">
        <v>186</v>
      </c>
      <c r="E9" s="192">
        <v>12</v>
      </c>
      <c r="F9" s="193">
        <f>Table07!F649</f>
        <v>817714.58120058</v>
      </c>
      <c r="G9" s="193">
        <f>F9*E9</f>
        <v>9812574.974407</v>
      </c>
      <c r="H9" s="65"/>
    </row>
    <row r="10" spans="1:13" customHeight="1" ht="15.75">
      <c r="A10" s="188" t="s">
        <v>233</v>
      </c>
      <c r="B10" s="189" t="s">
        <v>232</v>
      </c>
      <c r="C10" s="190" t="s">
        <v>234</v>
      </c>
      <c r="D10" s="191" t="s">
        <v>235</v>
      </c>
      <c r="E10" s="192">
        <v>12</v>
      </c>
      <c r="F10" s="193">
        <f>Table07!F667</f>
        <v>11022267.796169</v>
      </c>
      <c r="G10" s="193">
        <f>F10*E10</f>
        <v>132267213.55402</v>
      </c>
      <c r="H10" s="65"/>
    </row>
    <row r="11" spans="1:13" customHeight="1" ht="15.75">
      <c r="A11" s="188" t="s">
        <v>237</v>
      </c>
      <c r="B11" s="189" t="s">
        <v>236</v>
      </c>
      <c r="C11" s="190" t="s">
        <v>238</v>
      </c>
      <c r="D11" s="191" t="s">
        <v>186</v>
      </c>
      <c r="E11" s="192">
        <v>10</v>
      </c>
      <c r="F11" s="193">
        <f>Table07!F687</f>
        <v>5736455.2414203</v>
      </c>
      <c r="G11" s="193">
        <f>F11*E11</f>
        <v>57364552.414203</v>
      </c>
      <c r="H11" s="65"/>
    </row>
    <row r="12" spans="1:13" customHeight="1" ht="15.75">
      <c r="A12" s="188" t="s">
        <v>240</v>
      </c>
      <c r="B12" s="189" t="s">
        <v>239</v>
      </c>
      <c r="C12" s="190" t="s">
        <v>241</v>
      </c>
      <c r="D12" s="191" t="s">
        <v>137</v>
      </c>
      <c r="E12" s="192">
        <v>1</v>
      </c>
      <c r="F12" s="193">
        <f>Table07!F707</f>
        <v>8262444.5933016</v>
      </c>
      <c r="G12" s="193">
        <f>F12*E12</f>
        <v>8262444.5933016</v>
      </c>
      <c r="H12" s="65"/>
    </row>
    <row r="13" spans="1:13" customHeight="1" ht="15.75">
      <c r="A13" s="188" t="s">
        <v>243</v>
      </c>
      <c r="B13" s="189" t="s">
        <v>242</v>
      </c>
      <c r="C13" s="190" t="s">
        <v>244</v>
      </c>
      <c r="D13" s="191" t="s">
        <v>245</v>
      </c>
      <c r="E13" s="192">
        <v>1</v>
      </c>
      <c r="F13" s="193">
        <f>Table07!F733</f>
        <v>57575985.789395</v>
      </c>
      <c r="G13" s="193">
        <f>F13*E13</f>
        <v>57575985.789395</v>
      </c>
      <c r="H13" s="65"/>
    </row>
    <row r="14" spans="1:13" customHeight="1" ht="15.75">
      <c r="A14" s="188" t="s">
        <v>247</v>
      </c>
      <c r="B14" s="189" t="s">
        <v>246</v>
      </c>
      <c r="C14" s="190" t="s">
        <v>248</v>
      </c>
      <c r="D14" s="191" t="s">
        <v>249</v>
      </c>
      <c r="E14" s="192">
        <v>12</v>
      </c>
      <c r="F14" s="193">
        <f>Table07!F759</f>
        <v>145027.96496716</v>
      </c>
      <c r="G14" s="193">
        <f>F14*E14</f>
        <v>1740335.5796059</v>
      </c>
      <c r="H14" s="65"/>
    </row>
    <row r="15" spans="1:13" customHeight="1" ht="15.75">
      <c r="A15" s="188" t="s">
        <v>251</v>
      </c>
      <c r="B15" s="189" t="s">
        <v>250</v>
      </c>
      <c r="C15" s="190" t="s">
        <v>252</v>
      </c>
      <c r="D15" s="191" t="s">
        <v>125</v>
      </c>
      <c r="E15" s="192">
        <v>1</v>
      </c>
      <c r="F15" s="193">
        <f>Table07!F779</f>
        <v>543217.02879894</v>
      </c>
      <c r="G15" s="193">
        <f>F15*E15</f>
        <v>543217.02879894</v>
      </c>
      <c r="H15" s="65"/>
    </row>
    <row r="16" spans="1:13" customHeight="1" ht="15.75">
      <c r="A16" s="188" t="s">
        <v>254</v>
      </c>
      <c r="B16" s="189" t="s">
        <v>253</v>
      </c>
      <c r="C16" s="190" t="s">
        <v>255</v>
      </c>
      <c r="D16" s="191" t="s">
        <v>125</v>
      </c>
      <c r="E16" s="192">
        <v>1</v>
      </c>
      <c r="F16" s="193">
        <f>Table07!F800</f>
        <v>363076.20686124</v>
      </c>
      <c r="G16" s="193">
        <f>F16*E16</f>
        <v>363076.20686124</v>
      </c>
      <c r="H16" s="65"/>
    </row>
    <row r="17" spans="1:13" customHeight="1" ht="15.75">
      <c r="A17" s="188" t="s">
        <v>257</v>
      </c>
      <c r="B17" s="189" t="s">
        <v>256</v>
      </c>
      <c r="C17" s="190" t="s">
        <v>258</v>
      </c>
      <c r="D17" s="191" t="s">
        <v>125</v>
      </c>
      <c r="E17" s="192">
        <v>1</v>
      </c>
      <c r="F17" s="193">
        <f>Table07!F825</f>
        <v>559130.96984808</v>
      </c>
      <c r="G17" s="193">
        <f>F17*E17</f>
        <v>559130.96984808</v>
      </c>
      <c r="H17" s="65"/>
    </row>
    <row r="18" spans="1:13" customHeight="1" ht="15.75">
      <c r="A18" s="188" t="s">
        <v>260</v>
      </c>
      <c r="B18" s="189" t="s">
        <v>259</v>
      </c>
      <c r="C18" s="190" t="s">
        <v>261</v>
      </c>
      <c r="D18" s="191" t="s">
        <v>125</v>
      </c>
      <c r="E18" s="192">
        <v>1</v>
      </c>
      <c r="F18" s="193">
        <f>Table07!F849</f>
        <v>845477.82613644</v>
      </c>
      <c r="G18" s="193">
        <f>F18*E18</f>
        <v>845477.82613644</v>
      </c>
      <c r="H18" s="65"/>
    </row>
    <row r="19" spans="1:13" customHeight="1" ht="15.75">
      <c r="A19" s="188" t="s">
        <v>263</v>
      </c>
      <c r="B19" s="189" t="s">
        <v>262</v>
      </c>
      <c r="C19" s="190" t="s">
        <v>264</v>
      </c>
      <c r="D19" s="191" t="s">
        <v>125</v>
      </c>
      <c r="E19" s="192">
        <v>1</v>
      </c>
      <c r="F19" s="193">
        <f>Table07!F873</f>
        <v>984126.72303874</v>
      </c>
      <c r="G19" s="193">
        <f>F19*E19</f>
        <v>984126.72303874</v>
      </c>
      <c r="H19" s="65"/>
    </row>
    <row r="20" spans="1:13" customHeight="1" ht="15.75">
      <c r="A20" s="188" t="s">
        <v>266</v>
      </c>
      <c r="B20" s="189" t="s">
        <v>265</v>
      </c>
      <c r="C20" s="190" t="s">
        <v>267</v>
      </c>
      <c r="D20" s="191" t="s">
        <v>125</v>
      </c>
      <c r="E20" s="192">
        <v>1</v>
      </c>
      <c r="F20" s="193">
        <f>Table07!F893</f>
        <v>118843.00414</v>
      </c>
      <c r="G20" s="193">
        <f>F20*E20</f>
        <v>118843.00414</v>
      </c>
      <c r="H20" s="65"/>
    </row>
    <row r="21" spans="1:13" customHeight="1" ht="15.75">
      <c r="A21" s="188" t="s">
        <v>269</v>
      </c>
      <c r="B21" s="189" t="s">
        <v>268</v>
      </c>
      <c r="C21" s="190" t="s">
        <v>270</v>
      </c>
      <c r="D21" s="191" t="s">
        <v>271</v>
      </c>
      <c r="E21" s="192">
        <v>1</v>
      </c>
      <c r="F21" s="193">
        <f>Table07!F915</f>
        <v>19996029.709496</v>
      </c>
      <c r="G21" s="193">
        <f>F21*E21</f>
        <v>19996029.709496</v>
      </c>
      <c r="H21" s="65"/>
    </row>
    <row r="22" spans="1:13" customHeight="1" ht="15.75">
      <c r="A22" s="188" t="s">
        <v>273</v>
      </c>
      <c r="B22" s="189" t="s">
        <v>272</v>
      </c>
      <c r="C22" s="190" t="s">
        <v>274</v>
      </c>
      <c r="D22" s="191" t="s">
        <v>271</v>
      </c>
      <c r="E22" s="192">
        <v>1</v>
      </c>
      <c r="F22" s="193">
        <f>Table07!F938</f>
        <v>21380569.423024</v>
      </c>
      <c r="G22" s="193">
        <f>F22*E22</f>
        <v>21380569.423024</v>
      </c>
      <c r="H22" s="65"/>
    </row>
    <row r="23" spans="1:13" customHeight="1" ht="15.75">
      <c r="A23" s="188" t="s">
        <v>276</v>
      </c>
      <c r="B23" s="189" t="s">
        <v>275</v>
      </c>
      <c r="C23" s="190" t="s">
        <v>277</v>
      </c>
      <c r="D23" s="191" t="s">
        <v>121</v>
      </c>
      <c r="E23" s="192">
        <v>1</v>
      </c>
      <c r="F23" s="193">
        <f>Table07!F959</f>
        <v>13838661.928685</v>
      </c>
      <c r="G23" s="193">
        <f>F23*E23</f>
        <v>13838661.928685</v>
      </c>
      <c r="H23" s="65"/>
    </row>
    <row r="24" spans="1:13" customHeight="1" ht="15.75">
      <c r="A24" s="188" t="s">
        <v>279</v>
      </c>
      <c r="B24" s="189" t="s">
        <v>278</v>
      </c>
      <c r="C24" s="190" t="s">
        <v>280</v>
      </c>
      <c r="D24" s="191" t="s">
        <v>271</v>
      </c>
      <c r="E24" s="192">
        <v>1</v>
      </c>
      <c r="F24" s="193">
        <f>Table07!F986</f>
        <v>40619202.68287</v>
      </c>
      <c r="G24" s="193">
        <f>F24*E24</f>
        <v>40619202.68287</v>
      </c>
      <c r="H24" s="65"/>
    </row>
    <row r="25" spans="1:13" customHeight="1" ht="15.75">
      <c r="A25" s="188" t="s">
        <v>282</v>
      </c>
      <c r="B25" s="189" t="s">
        <v>281</v>
      </c>
      <c r="C25" s="190" t="s">
        <v>283</v>
      </c>
      <c r="D25" s="191" t="s">
        <v>271</v>
      </c>
      <c r="E25" s="192">
        <v>1</v>
      </c>
      <c r="F25" s="193">
        <f>Table07!F1013</f>
        <v>42357635.086863</v>
      </c>
      <c r="G25" s="193">
        <f>F25*E25</f>
        <v>42357635.086863</v>
      </c>
      <c r="H25" s="65"/>
    </row>
    <row r="26" spans="1:13" customHeight="1" ht="15.75">
      <c r="A26" s="188" t="s">
        <v>285</v>
      </c>
      <c r="B26" s="189" t="s">
        <v>284</v>
      </c>
      <c r="C26" s="190" t="s">
        <v>286</v>
      </c>
      <c r="D26" s="191" t="s">
        <v>271</v>
      </c>
      <c r="E26" s="192">
        <v>1</v>
      </c>
      <c r="F26" s="193">
        <f>Table07!F1036</f>
        <v>39306767.324756</v>
      </c>
      <c r="G26" s="193">
        <f>F26*E26</f>
        <v>39306767.324756</v>
      </c>
      <c r="H26" s="65"/>
    </row>
    <row r="27" spans="1:13" customHeight="1" ht="15.75">
      <c r="A27" s="188" t="s">
        <v>288</v>
      </c>
      <c r="B27" s="189" t="s">
        <v>287</v>
      </c>
      <c r="C27" s="190" t="s">
        <v>289</v>
      </c>
      <c r="D27" s="191" t="s">
        <v>271</v>
      </c>
      <c r="E27" s="192">
        <v>1</v>
      </c>
      <c r="F27" s="193">
        <f>Table07!F1067</f>
        <v>63194198.549991</v>
      </c>
      <c r="G27" s="193">
        <f>F27*E27</f>
        <v>63194198.549991</v>
      </c>
      <c r="H27" s="65"/>
    </row>
    <row r="28" spans="1:13" customHeight="1" ht="15.75">
      <c r="A28" s="188" t="s">
        <v>291</v>
      </c>
      <c r="B28" s="189" t="s">
        <v>290</v>
      </c>
      <c r="C28" s="190" t="s">
        <v>292</v>
      </c>
      <c r="D28" s="191" t="s">
        <v>271</v>
      </c>
      <c r="E28" s="192">
        <v>1</v>
      </c>
      <c r="F28" s="193">
        <f>Table07!F1093</f>
        <v>32567791.637919</v>
      </c>
      <c r="G28" s="193">
        <f>F28*E28</f>
        <v>32567791.637919</v>
      </c>
      <c r="H28" s="65"/>
    </row>
    <row r="29" spans="1:13" customHeight="1" ht="15.75">
      <c r="A29" s="188" t="s">
        <v>294</v>
      </c>
      <c r="B29" s="189" t="s">
        <v>293</v>
      </c>
      <c r="C29" s="190" t="s">
        <v>295</v>
      </c>
      <c r="D29" s="191" t="s">
        <v>271</v>
      </c>
      <c r="E29" s="192">
        <v>1</v>
      </c>
      <c r="F29" s="193">
        <f>Table07!F1116</f>
        <v>4973985.6391731</v>
      </c>
      <c r="G29" s="193">
        <f>F29*E29</f>
        <v>4973985.6391731</v>
      </c>
      <c r="H29" s="65"/>
    </row>
    <row r="30" spans="1:13" customHeight="1" ht="15.75">
      <c r="A30" s="188" t="s">
        <v>297</v>
      </c>
      <c r="B30" s="189" t="s">
        <v>296</v>
      </c>
      <c r="C30" s="190" t="s">
        <v>298</v>
      </c>
      <c r="D30" s="191" t="s">
        <v>121</v>
      </c>
      <c r="E30" s="192">
        <v>1</v>
      </c>
      <c r="F30" s="193">
        <f>Table07!F1141</f>
        <v>21343765.330705</v>
      </c>
      <c r="G30" s="193">
        <f>F30*E30</f>
        <v>21343765.330705</v>
      </c>
      <c r="H30" s="65"/>
    </row>
    <row r="31" spans="1:13" customHeight="1" ht="15.75">
      <c r="A31" s="188" t="s">
        <v>300</v>
      </c>
      <c r="B31" s="189" t="s">
        <v>299</v>
      </c>
      <c r="C31" s="190" t="s">
        <v>301</v>
      </c>
      <c r="D31" s="191" t="s">
        <v>167</v>
      </c>
      <c r="E31" s="192">
        <v>1</v>
      </c>
      <c r="F31" s="193">
        <f>Table07!F1162</f>
        <v>85519.758662849</v>
      </c>
      <c r="G31" s="193">
        <f>F31*E31</f>
        <v>85519.758662849</v>
      </c>
      <c r="H31" s="65"/>
    </row>
    <row r="32" spans="1:13" customHeight="1" ht="15.75">
      <c r="A32" s="188" t="s">
        <v>303</v>
      </c>
      <c r="B32" s="189" t="s">
        <v>302</v>
      </c>
      <c r="C32" s="190" t="s">
        <v>304</v>
      </c>
      <c r="D32" s="191" t="s">
        <v>167</v>
      </c>
      <c r="E32" s="192">
        <v>1</v>
      </c>
      <c r="F32" s="193">
        <f>Table07!F1185</f>
        <v>310683.45574387</v>
      </c>
      <c r="G32" s="193">
        <f>F32*E32</f>
        <v>310683.45574387</v>
      </c>
      <c r="H32" s="65"/>
    </row>
    <row r="33" spans="1:13" customHeight="1" ht="15.75" s="66" customFormat="1">
      <c r="A33" s="194"/>
      <c r="B33" s="195"/>
      <c r="C33" s="196"/>
      <c r="D33" s="197"/>
      <c r="E33" s="198"/>
      <c r="F33" s="193"/>
      <c r="G33" s="193"/>
      <c r="H33" s="65"/>
    </row>
    <row r="34" spans="1:13" customHeight="1" ht="15.75" s="66" customFormat="1">
      <c r="A34" s="72"/>
      <c r="B34" s="73"/>
      <c r="C34" s="74" t="s">
        <v>1501</v>
      </c>
      <c r="D34" s="75"/>
      <c r="E34" s="76"/>
      <c r="F34" s="77"/>
      <c r="G34" s="78">
        <f>SUM(G7:G33)</f>
        <v>572643750.58988</v>
      </c>
      <c r="H34" s="65"/>
    </row>
    <row r="35" spans="1:13" customHeight="1" ht="8.1">
      <c r="A35" s="26"/>
      <c r="B35" s="58"/>
      <c r="C35" s="19"/>
      <c r="D35" s="20"/>
      <c r="E35" s="59"/>
      <c r="F35" s="21"/>
      <c r="G35" s="21"/>
    </row>
    <row r="36" spans="1:13" customHeight="1" ht="9">
      <c r="A36" s="41"/>
      <c r="B36" s="41"/>
      <c r="C36" s="41"/>
      <c r="D36" s="41"/>
      <c r="E36" s="41"/>
      <c r="F36" s="41"/>
      <c r="G36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37" spans="1:13" customHeight="1" ht="9">
      <c r="A37" s="41"/>
      <c r="B37" s="41"/>
      <c r="C37" s="41"/>
      <c r="D37" s="41"/>
      <c r="E37" s="41"/>
      <c r="F37" s="41"/>
      <c r="G37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G36" r:id="rId_hyperlink_1"/>
  </hyperlinks>
  <printOptions gridLines="false" gridLinesSet="true" horizontalCentered="true"/>
  <pageMargins left="0.53" right="0.24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false" showRowColHeaders="1">
      <selection activeCell="D19" sqref="D19"/>
    </sheetView>
  </sheetViews>
  <sheetFormatPr defaultRowHeight="14.4" outlineLevelRow="0" outlineLevelCol="0"/>
  <cols>
    <col min="1" max="1" width="7" customWidth="true" style="2"/>
    <col min="2" max="2" width="10.28515625" customWidth="true" style="2"/>
    <col min="3" max="3" width="34.85546875" customWidth="true" style="2"/>
    <col min="4" max="4" width="7.85546875" customWidth="true" style="2"/>
    <col min="5" max="5" width="9.28515625" customWidth="true" style="2"/>
    <col min="6" max="6" width="10.42578125" customWidth="true" style="2"/>
    <col min="7" max="7" width="12.7109375" customWidth="true" style="2"/>
    <col min="8" max="8" width="9.140625" customWidth="true" style="2"/>
  </cols>
  <sheetData>
    <row r="1" spans="1:13" customHeight="1" ht="21">
      <c r="A1" s="44" t="s">
        <v>1497</v>
      </c>
      <c r="B1" s="44"/>
      <c r="C1" s="45"/>
      <c r="D1" s="45"/>
      <c r="E1" s="45"/>
      <c r="F1" s="45"/>
      <c r="G1" s="45"/>
    </row>
    <row r="2" spans="1:13" customHeight="1" ht="15.75">
      <c r="A2" s="46" t="str">
        <f>Table00!A2</f>
        <v>Tên công trình: Công trình DEMO</v>
      </c>
      <c r="B2" s="47"/>
      <c r="C2" s="7"/>
      <c r="D2" s="8"/>
      <c r="E2" s="7"/>
      <c r="F2" s="48" t="s">
        <v>54</v>
      </c>
      <c r="G2" s="49" t="str">
        <f>SUBSTITUTE(A3,"Mã số công trình: ","",1)&amp;"-08"</f>
        <v>test01_01-08</v>
      </c>
    </row>
    <row r="3" spans="1:13" customHeight="1" ht="15.75">
      <c r="A3" s="50" t="str">
        <f>Table00!A3</f>
        <v>Mã số công trình: test01_01</v>
      </c>
      <c r="B3" s="13"/>
      <c r="C3" s="11"/>
      <c r="D3" s="11"/>
      <c r="E3" s="11"/>
      <c r="F3" s="11"/>
      <c r="G3" s="51" t="s">
        <v>1503</v>
      </c>
    </row>
    <row r="4" spans="1:13" customHeight="1" ht="10.5">
      <c r="A4" s="52" t="s">
        <v>108</v>
      </c>
      <c r="B4" s="53"/>
      <c r="C4" s="10" t="s">
        <v>306</v>
      </c>
      <c r="D4" s="10"/>
      <c r="E4" s="11"/>
      <c r="F4" s="11"/>
      <c r="G4" s="12" t="s">
        <v>55</v>
      </c>
      <c r="H4" s="11"/>
      <c r="I4" s="11"/>
      <c r="J4" s="11"/>
      <c r="K4" s="11"/>
      <c r="L4" s="11"/>
      <c r="M4" s="12"/>
    </row>
    <row r="5" spans="1:13" customHeight="1" ht="15.95">
      <c r="A5" s="54" t="s">
        <v>1499</v>
      </c>
      <c r="B5" s="54" t="s">
        <v>110</v>
      </c>
      <c r="C5" s="55" t="s">
        <v>1500</v>
      </c>
      <c r="D5" s="56" t="s">
        <v>113</v>
      </c>
      <c r="E5" s="57" t="s">
        <v>114</v>
      </c>
      <c r="F5" s="57" t="s">
        <v>115</v>
      </c>
      <c r="G5" s="57" t="s">
        <v>116</v>
      </c>
    </row>
    <row r="6" spans="1:13" customHeight="1" ht="8.1">
      <c r="A6" s="26"/>
      <c r="B6" s="58"/>
      <c r="C6" s="19"/>
      <c r="D6" s="20"/>
      <c r="E6" s="59"/>
      <c r="F6" s="21"/>
      <c r="G6" s="21"/>
    </row>
    <row r="7" spans="1:13" customHeight="1" ht="15.75" s="66" customFormat="1">
      <c r="A7" s="188"/>
      <c r="B7" s="189"/>
      <c r="C7" s="190"/>
      <c r="D7" s="191"/>
      <c r="E7" s="192"/>
      <c r="F7" s="193"/>
      <c r="G7" s="193"/>
      <c r="H7" s="65"/>
    </row>
    <row r="8" spans="1:13" customHeight="1" ht="15.75">
      <c r="A8" s="188" t="s">
        <v>308</v>
      </c>
      <c r="B8" s="189" t="s">
        <v>307</v>
      </c>
      <c r="C8" s="190" t="s">
        <v>309</v>
      </c>
      <c r="D8" s="191" t="s">
        <v>310</v>
      </c>
      <c r="E8" s="192">
        <v>1</v>
      </c>
      <c r="F8" s="193">
        <f>Table07!F1214</f>
        <v>1287926.0374603</v>
      </c>
      <c r="G8" s="193">
        <f>F8*E8</f>
        <v>1287926.0374603</v>
      </c>
      <c r="H8" s="65"/>
    </row>
    <row r="9" spans="1:13" customHeight="1" ht="15.75">
      <c r="A9" s="188" t="s">
        <v>312</v>
      </c>
      <c r="B9" s="189" t="s">
        <v>311</v>
      </c>
      <c r="C9" s="190" t="s">
        <v>313</v>
      </c>
      <c r="D9" s="191" t="s">
        <v>310</v>
      </c>
      <c r="E9" s="192">
        <v>1</v>
      </c>
      <c r="F9" s="193">
        <f>Table07!F1243</f>
        <v>1608001.7322455</v>
      </c>
      <c r="G9" s="193">
        <f>F9*E9</f>
        <v>1608001.7322455</v>
      </c>
      <c r="H9" s="65"/>
    </row>
    <row r="10" spans="1:13" customHeight="1" ht="15.75">
      <c r="A10" s="188" t="s">
        <v>314</v>
      </c>
      <c r="B10" s="189" t="s">
        <v>307</v>
      </c>
      <c r="C10" s="190" t="s">
        <v>309</v>
      </c>
      <c r="D10" s="191" t="s">
        <v>310</v>
      </c>
      <c r="E10" s="192">
        <v>1</v>
      </c>
      <c r="F10" s="193">
        <f>Table07!F1272</f>
        <v>1287926.0374603</v>
      </c>
      <c r="G10" s="193">
        <f>F10*E10</f>
        <v>1287926.0374603</v>
      </c>
      <c r="H10" s="65"/>
    </row>
    <row r="11" spans="1:13" customHeight="1" ht="15.75">
      <c r="A11" s="188" t="s">
        <v>316</v>
      </c>
      <c r="B11" s="189" t="s">
        <v>315</v>
      </c>
      <c r="C11" s="190" t="s">
        <v>317</v>
      </c>
      <c r="D11" s="191" t="s">
        <v>310</v>
      </c>
      <c r="E11" s="192">
        <v>1</v>
      </c>
      <c r="F11" s="193">
        <f>Table07!F1303</f>
        <v>1871032.6981399</v>
      </c>
      <c r="G11" s="193">
        <f>F11*E11</f>
        <v>1871032.6981399</v>
      </c>
      <c r="H11" s="65"/>
    </row>
    <row r="12" spans="1:13" customHeight="1" ht="15.75">
      <c r="A12" s="188" t="s">
        <v>319</v>
      </c>
      <c r="B12" s="189" t="s">
        <v>318</v>
      </c>
      <c r="C12" s="190" t="s">
        <v>320</v>
      </c>
      <c r="D12" s="191" t="s">
        <v>321</v>
      </c>
      <c r="E12" s="192">
        <v>1</v>
      </c>
      <c r="F12" s="193">
        <f>Table07!F1327</f>
        <v>1289834.4027218</v>
      </c>
      <c r="G12" s="193">
        <f>F12*E12</f>
        <v>1289834.4027218</v>
      </c>
      <c r="H12" s="65"/>
    </row>
    <row r="13" spans="1:13" customHeight="1" ht="15.75">
      <c r="A13" s="188" t="s">
        <v>323</v>
      </c>
      <c r="B13" s="189" t="s">
        <v>322</v>
      </c>
      <c r="C13" s="190" t="s">
        <v>324</v>
      </c>
      <c r="D13" s="191" t="s">
        <v>325</v>
      </c>
      <c r="E13" s="192">
        <v>1</v>
      </c>
      <c r="F13" s="193">
        <f>Table07!F1357</f>
        <v>3375977.2512011</v>
      </c>
      <c r="G13" s="193">
        <f>F13*E13</f>
        <v>3375977.2512011</v>
      </c>
      <c r="H13" s="65"/>
    </row>
    <row r="14" spans="1:13" customHeight="1" ht="15.75">
      <c r="A14" s="188" t="s">
        <v>327</v>
      </c>
      <c r="B14" s="189" t="s">
        <v>326</v>
      </c>
      <c r="C14" s="190" t="s">
        <v>328</v>
      </c>
      <c r="D14" s="191" t="s">
        <v>310</v>
      </c>
      <c r="E14" s="192">
        <v>1</v>
      </c>
      <c r="F14" s="193">
        <f>Table07!F1375</f>
        <v>86590.785217228</v>
      </c>
      <c r="G14" s="193">
        <f>F14*E14</f>
        <v>86590.785217228</v>
      </c>
      <c r="H14" s="65"/>
    </row>
    <row r="15" spans="1:13" customHeight="1" ht="15.75">
      <c r="A15" s="188" t="s">
        <v>330</v>
      </c>
      <c r="B15" s="189" t="s">
        <v>329</v>
      </c>
      <c r="C15" s="190" t="s">
        <v>331</v>
      </c>
      <c r="D15" s="191" t="s">
        <v>332</v>
      </c>
      <c r="E15" s="192">
        <v>1</v>
      </c>
      <c r="F15" s="193">
        <f>Table07!F1397</f>
        <v>204140.58846437</v>
      </c>
      <c r="G15" s="193">
        <f>F15*E15</f>
        <v>204140.58846437</v>
      </c>
      <c r="H15" s="65"/>
    </row>
    <row r="16" spans="1:13" customHeight="1" ht="15.75">
      <c r="A16" s="188" t="s">
        <v>334</v>
      </c>
      <c r="B16" s="189" t="s">
        <v>333</v>
      </c>
      <c r="C16" s="190" t="s">
        <v>335</v>
      </c>
      <c r="D16" s="191" t="s">
        <v>336</v>
      </c>
      <c r="E16" s="192">
        <v>1</v>
      </c>
      <c r="F16" s="193">
        <f>Table07!F1417</f>
        <v>132862.47856369</v>
      </c>
      <c r="G16" s="193">
        <f>F16*E16</f>
        <v>132862.47856369</v>
      </c>
      <c r="H16" s="65"/>
    </row>
    <row r="17" spans="1:13" customHeight="1" ht="15.75">
      <c r="A17" s="188" t="s">
        <v>338</v>
      </c>
      <c r="B17" s="189" t="s">
        <v>337</v>
      </c>
      <c r="C17" s="190" t="s">
        <v>339</v>
      </c>
      <c r="D17" s="191" t="s">
        <v>332</v>
      </c>
      <c r="E17" s="192">
        <v>1</v>
      </c>
      <c r="F17" s="193">
        <f>Table07!F1440</f>
        <v>1597415.3027042</v>
      </c>
      <c r="G17" s="193">
        <f>F17*E17</f>
        <v>1597415.3027042</v>
      </c>
      <c r="H17" s="65"/>
    </row>
    <row r="18" spans="1:13" customHeight="1" ht="15.75">
      <c r="A18" s="188" t="s">
        <v>341</v>
      </c>
      <c r="B18" s="189" t="s">
        <v>340</v>
      </c>
      <c r="C18" s="190" t="s">
        <v>342</v>
      </c>
      <c r="D18" s="191" t="s">
        <v>310</v>
      </c>
      <c r="E18" s="192">
        <v>1</v>
      </c>
      <c r="F18" s="193">
        <f>Table07!F1469</f>
        <v>1613790.5854709</v>
      </c>
      <c r="G18" s="193">
        <f>F18*E18</f>
        <v>1613790.5854709</v>
      </c>
      <c r="H18" s="65"/>
    </row>
    <row r="19" spans="1:13" customHeight="1" ht="15.75">
      <c r="A19" s="188" t="s">
        <v>344</v>
      </c>
      <c r="B19" s="189" t="s">
        <v>343</v>
      </c>
      <c r="C19" s="190" t="s">
        <v>345</v>
      </c>
      <c r="D19" s="191" t="s">
        <v>182</v>
      </c>
      <c r="E19" s="192">
        <v>1</v>
      </c>
      <c r="F19" s="193">
        <f>Table07!F1490</f>
        <v>23315.122540967</v>
      </c>
      <c r="G19" s="193">
        <f>F19*E19</f>
        <v>23315.122540967</v>
      </c>
      <c r="H19" s="65"/>
    </row>
    <row r="20" spans="1:13" customHeight="1" ht="15.75">
      <c r="A20" s="188" t="s">
        <v>347</v>
      </c>
      <c r="B20" s="189" t="s">
        <v>346</v>
      </c>
      <c r="C20" s="190" t="s">
        <v>348</v>
      </c>
      <c r="D20" s="191" t="s">
        <v>125</v>
      </c>
      <c r="E20" s="192">
        <v>1</v>
      </c>
      <c r="F20" s="193">
        <f>Table07!F1514</f>
        <v>688888.54221688</v>
      </c>
      <c r="G20" s="193">
        <f>F20*E20</f>
        <v>688888.54221688</v>
      </c>
      <c r="H20" s="65"/>
    </row>
    <row r="21" spans="1:13" customHeight="1" ht="15.75">
      <c r="A21" s="188" t="s">
        <v>350</v>
      </c>
      <c r="B21" s="189" t="s">
        <v>349</v>
      </c>
      <c r="C21" s="190" t="s">
        <v>351</v>
      </c>
      <c r="D21" s="191" t="s">
        <v>352</v>
      </c>
      <c r="E21" s="192">
        <v>1</v>
      </c>
      <c r="F21" s="193">
        <f>Table07!F1529</f>
        <v>211392.51118902</v>
      </c>
      <c r="G21" s="193">
        <f>F21*E21</f>
        <v>211392.51118902</v>
      </c>
      <c r="H21" s="65"/>
    </row>
    <row r="22" spans="1:13" customHeight="1" ht="15.75">
      <c r="A22" s="188" t="s">
        <v>354</v>
      </c>
      <c r="B22" s="189" t="s">
        <v>353</v>
      </c>
      <c r="C22" s="190" t="s">
        <v>355</v>
      </c>
      <c r="D22" s="191" t="s">
        <v>332</v>
      </c>
      <c r="E22" s="192">
        <v>12</v>
      </c>
      <c r="F22" s="193">
        <f>Table07!F1547</f>
        <v>1266372.3808868</v>
      </c>
      <c r="G22" s="193">
        <f>F22*E22</f>
        <v>15196468.570641</v>
      </c>
      <c r="H22" s="65"/>
    </row>
    <row r="23" spans="1:13" customHeight="1" ht="15.75">
      <c r="A23" s="188" t="s">
        <v>357</v>
      </c>
      <c r="B23" s="189" t="s">
        <v>356</v>
      </c>
      <c r="C23" s="190" t="s">
        <v>358</v>
      </c>
      <c r="D23" s="191" t="s">
        <v>332</v>
      </c>
      <c r="E23" s="192">
        <v>1</v>
      </c>
      <c r="F23" s="193">
        <f>Table07!F1570</f>
        <v>1519166.2272939</v>
      </c>
      <c r="G23" s="193">
        <f>F23*E23</f>
        <v>1519166.2272939</v>
      </c>
      <c r="H23" s="65"/>
    </row>
    <row r="24" spans="1:13" customHeight="1" ht="15.75">
      <c r="A24" s="188" t="s">
        <v>360</v>
      </c>
      <c r="B24" s="189" t="s">
        <v>359</v>
      </c>
      <c r="C24" s="190" t="s">
        <v>361</v>
      </c>
      <c r="D24" s="191" t="s">
        <v>332</v>
      </c>
      <c r="E24" s="192">
        <v>1</v>
      </c>
      <c r="F24" s="193">
        <f>Table07!F1597</f>
        <v>302383.62733383</v>
      </c>
      <c r="G24" s="193">
        <f>F24*E24</f>
        <v>302383.62733383</v>
      </c>
      <c r="H24" s="65"/>
    </row>
    <row r="25" spans="1:13" customHeight="1" ht="15.75">
      <c r="A25" s="188" t="s">
        <v>363</v>
      </c>
      <c r="B25" s="189" t="s">
        <v>362</v>
      </c>
      <c r="C25" s="190" t="s">
        <v>364</v>
      </c>
      <c r="D25" s="191" t="s">
        <v>365</v>
      </c>
      <c r="E25" s="192">
        <v>1</v>
      </c>
      <c r="F25" s="193">
        <f>Table07!F1628</f>
        <v>2035291.8761453</v>
      </c>
      <c r="G25" s="193">
        <f>F25*E25</f>
        <v>2035291.8761453</v>
      </c>
      <c r="H25" s="65"/>
    </row>
    <row r="26" spans="1:13" customHeight="1" ht="15.75">
      <c r="A26" s="188" t="s">
        <v>367</v>
      </c>
      <c r="B26" s="189" t="s">
        <v>366</v>
      </c>
      <c r="C26" s="190" t="s">
        <v>368</v>
      </c>
      <c r="D26" s="191" t="s">
        <v>163</v>
      </c>
      <c r="E26" s="192">
        <v>1</v>
      </c>
      <c r="F26" s="193">
        <f>Table07!F1650</f>
        <v>325783.03623962</v>
      </c>
      <c r="G26" s="193">
        <f>F26*E26</f>
        <v>325783.03623962</v>
      </c>
      <c r="H26" s="65"/>
    </row>
    <row r="27" spans="1:13" customHeight="1" ht="15.75">
      <c r="A27" s="188" t="s">
        <v>370</v>
      </c>
      <c r="B27" s="189" t="s">
        <v>369</v>
      </c>
      <c r="C27" s="190" t="s">
        <v>371</v>
      </c>
      <c r="D27" s="191" t="s">
        <v>163</v>
      </c>
      <c r="E27" s="192">
        <v>1</v>
      </c>
      <c r="F27" s="193">
        <f>Table07!F1672</f>
        <v>1483664.2428453</v>
      </c>
      <c r="G27" s="193">
        <f>F27*E27</f>
        <v>1483664.2428453</v>
      </c>
      <c r="H27" s="65"/>
    </row>
    <row r="28" spans="1:13" customHeight="1" ht="15.75">
      <c r="A28" s="188" t="s">
        <v>373</v>
      </c>
      <c r="B28" s="189" t="s">
        <v>372</v>
      </c>
      <c r="C28" s="190" t="s">
        <v>374</v>
      </c>
      <c r="D28" s="191" t="s">
        <v>365</v>
      </c>
      <c r="E28" s="192">
        <v>1</v>
      </c>
      <c r="F28" s="193">
        <f>Table07!F1701</f>
        <v>1807004.3723578</v>
      </c>
      <c r="G28" s="193">
        <f>F28*E28</f>
        <v>1807004.3723578</v>
      </c>
      <c r="H28" s="65"/>
    </row>
    <row r="29" spans="1:13" customHeight="1" ht="15.75">
      <c r="A29" s="188" t="s">
        <v>376</v>
      </c>
      <c r="B29" s="189" t="s">
        <v>375</v>
      </c>
      <c r="C29" s="190" t="s">
        <v>377</v>
      </c>
      <c r="D29" s="191" t="s">
        <v>332</v>
      </c>
      <c r="E29" s="192">
        <v>1</v>
      </c>
      <c r="F29" s="193">
        <f>Table07!F1716</f>
        <v>152393.54323162</v>
      </c>
      <c r="G29" s="193">
        <f>F29*E29</f>
        <v>152393.54323162</v>
      </c>
      <c r="H29" s="65"/>
    </row>
    <row r="30" spans="1:13" customHeight="1" ht="15.75">
      <c r="A30" s="188" t="s">
        <v>379</v>
      </c>
      <c r="B30" s="189" t="s">
        <v>378</v>
      </c>
      <c r="C30" s="190" t="s">
        <v>380</v>
      </c>
      <c r="D30" s="191" t="s">
        <v>332</v>
      </c>
      <c r="E30" s="192">
        <v>1</v>
      </c>
      <c r="F30" s="193">
        <f>Table07!F1739</f>
        <v>1553072.147906</v>
      </c>
      <c r="G30" s="193">
        <f>F30*E30</f>
        <v>1553072.147906</v>
      </c>
      <c r="H30" s="65"/>
    </row>
    <row r="31" spans="1:13" customHeight="1" ht="15.75">
      <c r="A31" s="188" t="s">
        <v>382</v>
      </c>
      <c r="B31" s="189" t="s">
        <v>381</v>
      </c>
      <c r="C31" s="190" t="s">
        <v>383</v>
      </c>
      <c r="D31" s="191" t="s">
        <v>332</v>
      </c>
      <c r="E31" s="192">
        <v>1</v>
      </c>
      <c r="F31" s="193">
        <f>Table07!F1766</f>
        <v>2375346.3873591</v>
      </c>
      <c r="G31" s="193">
        <f>F31*E31</f>
        <v>2375346.3873591</v>
      </c>
      <c r="H31" s="65"/>
    </row>
    <row r="32" spans="1:13" customHeight="1" ht="15.75">
      <c r="A32" s="188" t="s">
        <v>385</v>
      </c>
      <c r="B32" s="189" t="s">
        <v>384</v>
      </c>
      <c r="C32" s="190" t="s">
        <v>386</v>
      </c>
      <c r="D32" s="191" t="s">
        <v>332</v>
      </c>
      <c r="E32" s="192">
        <v>1</v>
      </c>
      <c r="F32" s="193">
        <f>Table07!F1787</f>
        <v>12132526.538112</v>
      </c>
      <c r="G32" s="193">
        <f>F32*E32</f>
        <v>12132526.538112</v>
      </c>
      <c r="H32" s="65"/>
    </row>
    <row r="33" spans="1:13" customHeight="1" ht="15.75" s="66" customFormat="1">
      <c r="A33" s="194"/>
      <c r="B33" s="195"/>
      <c r="C33" s="196"/>
      <c r="D33" s="197"/>
      <c r="E33" s="198"/>
      <c r="F33" s="193"/>
      <c r="G33" s="193"/>
      <c r="H33" s="65"/>
    </row>
    <row r="34" spans="1:13" customHeight="1" ht="15.75" s="66" customFormat="1">
      <c r="A34" s="72"/>
      <c r="B34" s="73"/>
      <c r="C34" s="74" t="s">
        <v>1501</v>
      </c>
      <c r="D34" s="75"/>
      <c r="E34" s="76"/>
      <c r="F34" s="77"/>
      <c r="G34" s="78">
        <f>SUM(G7:G33)</f>
        <v>54162194.645062</v>
      </c>
      <c r="H34" s="65"/>
    </row>
    <row r="35" spans="1:13" customHeight="1" ht="8.1">
      <c r="A35" s="26"/>
      <c r="B35" s="58"/>
      <c r="C35" s="19"/>
      <c r="D35" s="20"/>
      <c r="E35" s="59"/>
      <c r="F35" s="21"/>
      <c r="G35" s="21"/>
    </row>
    <row r="36" spans="1:13" customHeight="1" ht="9">
      <c r="A36" s="41"/>
      <c r="B36" s="41"/>
      <c r="C36" s="41"/>
      <c r="D36" s="41"/>
      <c r="E36" s="41"/>
      <c r="F36" s="41"/>
      <c r="G36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37" spans="1:13" customHeight="1" ht="9">
      <c r="A37" s="41"/>
      <c r="B37" s="41"/>
      <c r="C37" s="41"/>
      <c r="D37" s="41"/>
      <c r="E37" s="41"/>
      <c r="F37" s="41"/>
      <c r="G37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G36" r:id="rId_hyperlink_1"/>
  </hyperlinks>
  <printOptions gridLines="false" gridLinesSet="true" horizontalCentered="true"/>
  <pageMargins left="0.53" right="0.24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2"/>
  <sheetViews>
    <sheetView tabSelected="0" workbookViewId="0" showGridLines="false" showRowColHeaders="1">
      <selection activeCell="D19" sqref="D19"/>
    </sheetView>
  </sheetViews>
  <sheetFormatPr defaultRowHeight="14.4" outlineLevelRow="0" outlineLevelCol="0"/>
  <cols>
    <col min="1" max="1" width="7" customWidth="true" style="2"/>
    <col min="2" max="2" width="10.28515625" customWidth="true" style="2"/>
    <col min="3" max="3" width="34.85546875" customWidth="true" style="2"/>
    <col min="4" max="4" width="7.85546875" customWidth="true" style="2"/>
    <col min="5" max="5" width="9.28515625" customWidth="true" style="2"/>
    <col min="6" max="6" width="10.42578125" customWidth="true" style="2"/>
    <col min="7" max="7" width="12.7109375" customWidth="true" style="2"/>
    <col min="8" max="8" width="9.140625" customWidth="true" style="2"/>
  </cols>
  <sheetData>
    <row r="1" spans="1:13" customHeight="1" ht="21">
      <c r="A1" s="44" t="s">
        <v>1497</v>
      </c>
      <c r="B1" s="44"/>
      <c r="C1" s="45"/>
      <c r="D1" s="45"/>
      <c r="E1" s="45"/>
      <c r="F1" s="45"/>
      <c r="G1" s="45"/>
    </row>
    <row r="2" spans="1:13" customHeight="1" ht="15.75">
      <c r="A2" s="46" t="str">
        <f>Table00!A2</f>
        <v>Tên công trình: Công trình DEMO</v>
      </c>
      <c r="B2" s="47"/>
      <c r="C2" s="7"/>
      <c r="D2" s="8"/>
      <c r="E2" s="7"/>
      <c r="F2" s="48" t="s">
        <v>54</v>
      </c>
      <c r="G2" s="49" t="str">
        <f>SUBSTITUTE(A3,"Mã số công trình: ","",1)&amp;"-08"</f>
        <v>test01_01-08</v>
      </c>
    </row>
    <row r="3" spans="1:13" customHeight="1" ht="15.75">
      <c r="A3" s="50" t="str">
        <f>Table00!A3</f>
        <v>Mã số công trình: test01_01</v>
      </c>
      <c r="B3" s="13"/>
      <c r="C3" s="11"/>
      <c r="D3" s="11"/>
      <c r="E3" s="11"/>
      <c r="F3" s="11"/>
      <c r="G3" s="51" t="s">
        <v>1504</v>
      </c>
    </row>
    <row r="4" spans="1:13" customHeight="1" ht="10.5">
      <c r="A4" s="52" t="s">
        <v>108</v>
      </c>
      <c r="B4" s="53"/>
      <c r="C4" s="10" t="s">
        <v>388</v>
      </c>
      <c r="D4" s="10"/>
      <c r="E4" s="11"/>
      <c r="F4" s="11"/>
      <c r="G4" s="12" t="s">
        <v>55</v>
      </c>
      <c r="H4" s="11"/>
      <c r="I4" s="11"/>
      <c r="J4" s="11"/>
      <c r="K4" s="11"/>
      <c r="L4" s="11"/>
      <c r="M4" s="12"/>
    </row>
    <row r="5" spans="1:13" customHeight="1" ht="15.95">
      <c r="A5" s="54" t="s">
        <v>1499</v>
      </c>
      <c r="B5" s="54" t="s">
        <v>110</v>
      </c>
      <c r="C5" s="55" t="s">
        <v>1500</v>
      </c>
      <c r="D5" s="56" t="s">
        <v>113</v>
      </c>
      <c r="E5" s="57" t="s">
        <v>114</v>
      </c>
      <c r="F5" s="57" t="s">
        <v>115</v>
      </c>
      <c r="G5" s="57" t="s">
        <v>116</v>
      </c>
    </row>
    <row r="6" spans="1:13" customHeight="1" ht="8.1">
      <c r="A6" s="26"/>
      <c r="B6" s="58"/>
      <c r="C6" s="19"/>
      <c r="D6" s="20"/>
      <c r="E6" s="59"/>
      <c r="F6" s="21"/>
      <c r="G6" s="21"/>
    </row>
    <row r="7" spans="1:13" customHeight="1" ht="15.75" s="66" customFormat="1">
      <c r="A7" s="188"/>
      <c r="B7" s="189"/>
      <c r="C7" s="190"/>
      <c r="D7" s="191"/>
      <c r="E7" s="192"/>
      <c r="F7" s="193"/>
      <c r="G7" s="193"/>
      <c r="H7" s="65"/>
    </row>
    <row r="8" spans="1:13" customHeight="1" ht="15.75">
      <c r="A8" s="188" t="s">
        <v>390</v>
      </c>
      <c r="B8" s="189" t="s">
        <v>389</v>
      </c>
      <c r="C8" s="190" t="s">
        <v>391</v>
      </c>
      <c r="D8" s="191" t="s">
        <v>121</v>
      </c>
      <c r="E8" s="192">
        <v>1</v>
      </c>
      <c r="F8" s="193">
        <f>Table07!F1802</f>
        <v>309760.53153258</v>
      </c>
      <c r="G8" s="193">
        <f>F8*E8</f>
        <v>309760.53153258</v>
      </c>
      <c r="H8" s="65"/>
    </row>
    <row r="9" spans="1:13" customHeight="1" ht="15.75">
      <c r="A9" s="188" t="s">
        <v>393</v>
      </c>
      <c r="B9" s="189" t="s">
        <v>392</v>
      </c>
      <c r="C9" s="190" t="s">
        <v>394</v>
      </c>
      <c r="D9" s="191" t="s">
        <v>121</v>
      </c>
      <c r="E9" s="192">
        <v>1</v>
      </c>
      <c r="F9" s="193">
        <f>Table07!F1817</f>
        <v>463010.47871185</v>
      </c>
      <c r="G9" s="193">
        <f>F9*E9</f>
        <v>463010.47871185</v>
      </c>
      <c r="H9" s="65"/>
    </row>
    <row r="10" spans="1:13" customHeight="1" ht="15.75">
      <c r="A10" s="188" t="s">
        <v>396</v>
      </c>
      <c r="B10" s="189" t="s">
        <v>395</v>
      </c>
      <c r="C10" s="190" t="s">
        <v>397</v>
      </c>
      <c r="D10" s="191" t="s">
        <v>121</v>
      </c>
      <c r="E10" s="192">
        <v>1</v>
      </c>
      <c r="F10" s="193">
        <f>Table07!F1832</f>
        <v>534744.49654045</v>
      </c>
      <c r="G10" s="193">
        <f>F10*E10</f>
        <v>534744.49654045</v>
      </c>
      <c r="H10" s="65"/>
    </row>
    <row r="11" spans="1:13" customHeight="1" ht="15.75">
      <c r="A11" s="188" t="s">
        <v>399</v>
      </c>
      <c r="B11" s="189" t="s">
        <v>398</v>
      </c>
      <c r="C11" s="190" t="s">
        <v>400</v>
      </c>
      <c r="D11" s="191" t="s">
        <v>125</v>
      </c>
      <c r="E11" s="192">
        <v>1</v>
      </c>
      <c r="F11" s="193">
        <f>Table07!F1847</f>
        <v>478544.69840548</v>
      </c>
      <c r="G11" s="193">
        <f>F11*E11</f>
        <v>478544.69840548</v>
      </c>
      <c r="H11" s="65"/>
    </row>
    <row r="12" spans="1:13" customHeight="1" ht="15.75">
      <c r="A12" s="188" t="s">
        <v>402</v>
      </c>
      <c r="B12" s="189" t="s">
        <v>401</v>
      </c>
      <c r="C12" s="190" t="s">
        <v>403</v>
      </c>
      <c r="D12" s="191" t="s">
        <v>125</v>
      </c>
      <c r="E12" s="192">
        <v>1</v>
      </c>
      <c r="F12" s="193">
        <f>Table07!F1862</f>
        <v>507895.43990769</v>
      </c>
      <c r="G12" s="193">
        <f>F12*E12</f>
        <v>507895.43990769</v>
      </c>
      <c r="H12" s="65"/>
    </row>
    <row r="13" spans="1:13" customHeight="1" ht="15.75">
      <c r="A13" s="188" t="s">
        <v>405</v>
      </c>
      <c r="B13" s="189" t="s">
        <v>404</v>
      </c>
      <c r="C13" s="190" t="s">
        <v>406</v>
      </c>
      <c r="D13" s="191" t="s">
        <v>125</v>
      </c>
      <c r="E13" s="192">
        <v>1</v>
      </c>
      <c r="F13" s="193">
        <f>Table07!F1877</f>
        <v>559968.19264529</v>
      </c>
      <c r="G13" s="193">
        <f>F13*E13</f>
        <v>559968.19264529</v>
      </c>
      <c r="H13" s="65"/>
    </row>
    <row r="14" spans="1:13" customHeight="1" ht="15.75">
      <c r="A14" s="188" t="s">
        <v>408</v>
      </c>
      <c r="B14" s="189" t="s">
        <v>407</v>
      </c>
      <c r="C14" s="190" t="s">
        <v>409</v>
      </c>
      <c r="D14" s="191" t="s">
        <v>125</v>
      </c>
      <c r="E14" s="192">
        <v>1</v>
      </c>
      <c r="F14" s="193">
        <f>Table07!F1892</f>
        <v>669962.57776768</v>
      </c>
      <c r="G14" s="193">
        <f>F14*E14</f>
        <v>669962.57776768</v>
      </c>
      <c r="H14" s="65"/>
    </row>
    <row r="15" spans="1:13" customHeight="1" ht="15.75">
      <c r="A15" s="188" t="s">
        <v>411</v>
      </c>
      <c r="B15" s="189" t="s">
        <v>410</v>
      </c>
      <c r="C15" s="190" t="s">
        <v>412</v>
      </c>
      <c r="D15" s="191" t="s">
        <v>125</v>
      </c>
      <c r="E15" s="192">
        <v>1</v>
      </c>
      <c r="F15" s="193">
        <f>Table07!F1907</f>
        <v>1059887.8875796</v>
      </c>
      <c r="G15" s="193">
        <f>F15*E15</f>
        <v>1059887.8875796</v>
      </c>
      <c r="H15" s="65"/>
    </row>
    <row r="16" spans="1:13" customHeight="1" ht="15.75">
      <c r="A16" s="188" t="s">
        <v>414</v>
      </c>
      <c r="B16" s="189" t="s">
        <v>413</v>
      </c>
      <c r="C16" s="190" t="s">
        <v>415</v>
      </c>
      <c r="D16" s="191" t="s">
        <v>416</v>
      </c>
      <c r="E16" s="192">
        <v>1</v>
      </c>
      <c r="F16" s="193">
        <f>Table07!F1922</f>
        <v>120643.575439</v>
      </c>
      <c r="G16" s="193">
        <f>F16*E16</f>
        <v>120643.575439</v>
      </c>
      <c r="H16" s="65"/>
    </row>
    <row r="17" spans="1:13" customHeight="1" ht="15.75">
      <c r="A17" s="188" t="s">
        <v>418</v>
      </c>
      <c r="B17" s="189" t="s">
        <v>417</v>
      </c>
      <c r="C17" s="190" t="s">
        <v>419</v>
      </c>
      <c r="D17" s="191" t="s">
        <v>121</v>
      </c>
      <c r="E17" s="192">
        <v>1</v>
      </c>
      <c r="F17" s="193">
        <f>Table07!F1937</f>
        <v>50827.086644526</v>
      </c>
      <c r="G17" s="193">
        <f>F17*E17</f>
        <v>50827.086644526</v>
      </c>
      <c r="H17" s="65"/>
    </row>
    <row r="18" spans="1:13" customHeight="1" ht="15.75">
      <c r="A18" s="188" t="s">
        <v>421</v>
      </c>
      <c r="B18" s="189" t="s">
        <v>420</v>
      </c>
      <c r="C18" s="190" t="s">
        <v>422</v>
      </c>
      <c r="D18" s="191" t="s">
        <v>159</v>
      </c>
      <c r="E18" s="192">
        <v>1</v>
      </c>
      <c r="F18" s="193">
        <f>Table07!F1955</f>
        <v>2708394.6927787</v>
      </c>
      <c r="G18" s="193">
        <f>F18*E18</f>
        <v>2708394.6927787</v>
      </c>
      <c r="H18" s="65"/>
    </row>
    <row r="19" spans="1:13" customHeight="1" ht="15.75">
      <c r="A19" s="188" t="s">
        <v>424</v>
      </c>
      <c r="B19" s="189" t="s">
        <v>423</v>
      </c>
      <c r="C19" s="190" t="s">
        <v>425</v>
      </c>
      <c r="D19" s="191" t="s">
        <v>121</v>
      </c>
      <c r="E19" s="192">
        <v>1</v>
      </c>
      <c r="F19" s="193">
        <f>Table07!F1975</f>
        <v>10041282.499371</v>
      </c>
      <c r="G19" s="193">
        <f>F19*E19</f>
        <v>10041282.499371</v>
      </c>
      <c r="H19" s="65"/>
    </row>
    <row r="20" spans="1:13" customHeight="1" ht="15.75">
      <c r="A20" s="188" t="s">
        <v>427</v>
      </c>
      <c r="B20" s="189" t="s">
        <v>426</v>
      </c>
      <c r="C20" s="190" t="s">
        <v>428</v>
      </c>
      <c r="D20" s="191" t="s">
        <v>171</v>
      </c>
      <c r="E20" s="192">
        <v>1</v>
      </c>
      <c r="F20" s="193">
        <f>Table07!F1995</f>
        <v>1459781.5959103</v>
      </c>
      <c r="G20" s="193">
        <f>F20*E20</f>
        <v>1459781.5959103</v>
      </c>
      <c r="H20" s="65"/>
    </row>
    <row r="21" spans="1:13" customHeight="1" ht="15.75">
      <c r="A21" s="188" t="s">
        <v>430</v>
      </c>
      <c r="B21" s="189" t="s">
        <v>429</v>
      </c>
      <c r="C21" s="190" t="s">
        <v>431</v>
      </c>
      <c r="D21" s="191" t="s">
        <v>182</v>
      </c>
      <c r="E21" s="192">
        <v>1</v>
      </c>
      <c r="F21" s="193">
        <f>Table07!F2014</f>
        <v>978610.63599484</v>
      </c>
      <c r="G21" s="193">
        <f>F21*E21</f>
        <v>978610.63599484</v>
      </c>
      <c r="H21" s="65"/>
    </row>
    <row r="22" spans="1:13" customHeight="1" ht="15.75">
      <c r="A22" s="188" t="s">
        <v>433</v>
      </c>
      <c r="B22" s="189" t="s">
        <v>432</v>
      </c>
      <c r="C22" s="190" t="s">
        <v>434</v>
      </c>
      <c r="D22" s="191" t="s">
        <v>435</v>
      </c>
      <c r="E22" s="192">
        <v>200</v>
      </c>
      <c r="F22" s="193">
        <f>Table07!F2036</f>
        <v>263248.89346013</v>
      </c>
      <c r="G22" s="193">
        <f>F22*E22</f>
        <v>52649778.692025</v>
      </c>
      <c r="H22" s="65"/>
    </row>
    <row r="23" spans="1:13" customHeight="1" ht="15.75">
      <c r="A23" s="188" t="s">
        <v>437</v>
      </c>
      <c r="B23" s="189" t="s">
        <v>436</v>
      </c>
      <c r="C23" s="190" t="s">
        <v>438</v>
      </c>
      <c r="D23" s="191" t="s">
        <v>163</v>
      </c>
      <c r="E23" s="192">
        <v>10</v>
      </c>
      <c r="F23" s="193">
        <f>Table07!F2056</f>
        <v>59901934.797309</v>
      </c>
      <c r="G23" s="193">
        <f>F23*E23</f>
        <v>599019347.97309</v>
      </c>
      <c r="H23" s="65"/>
    </row>
    <row r="24" spans="1:13" customHeight="1" ht="15.75">
      <c r="A24" s="188" t="s">
        <v>440</v>
      </c>
      <c r="B24" s="189" t="s">
        <v>439</v>
      </c>
      <c r="C24" s="190" t="s">
        <v>441</v>
      </c>
      <c r="D24" s="191" t="s">
        <v>365</v>
      </c>
      <c r="E24" s="192">
        <v>2</v>
      </c>
      <c r="F24" s="193">
        <f>Table07!F2082</f>
        <v>1365150.2247987</v>
      </c>
      <c r="G24" s="193">
        <f>F24*E24</f>
        <v>2730300.4495973</v>
      </c>
      <c r="H24" s="65"/>
    </row>
    <row r="25" spans="1:13" customHeight="1" ht="15.75">
      <c r="A25" s="188" t="s">
        <v>443</v>
      </c>
      <c r="B25" s="189" t="s">
        <v>442</v>
      </c>
      <c r="C25" s="190" t="s">
        <v>444</v>
      </c>
      <c r="D25" s="191" t="s">
        <v>163</v>
      </c>
      <c r="E25" s="192">
        <v>2</v>
      </c>
      <c r="F25" s="193">
        <f>Table07!F2104</f>
        <v>4147548.4802381</v>
      </c>
      <c r="G25" s="193">
        <f>F25*E25</f>
        <v>8295096.9604763</v>
      </c>
      <c r="H25" s="65"/>
    </row>
    <row r="26" spans="1:13" customHeight="1" ht="15.75">
      <c r="A26" s="188" t="s">
        <v>446</v>
      </c>
      <c r="B26" s="189" t="s">
        <v>445</v>
      </c>
      <c r="C26" s="190" t="s">
        <v>447</v>
      </c>
      <c r="D26" s="191" t="s">
        <v>182</v>
      </c>
      <c r="E26" s="192">
        <v>1</v>
      </c>
      <c r="F26" s="193">
        <f>Table07!F2130</f>
        <v>7246884.9783461</v>
      </c>
      <c r="G26" s="193">
        <f>F26*E26</f>
        <v>7246884.9783461</v>
      </c>
      <c r="H26" s="65"/>
    </row>
    <row r="27" spans="1:13" customHeight="1" ht="15.75">
      <c r="A27" s="188" t="s">
        <v>449</v>
      </c>
      <c r="B27" s="189" t="s">
        <v>448</v>
      </c>
      <c r="C27" s="190" t="s">
        <v>450</v>
      </c>
      <c r="D27" s="191" t="s">
        <v>451</v>
      </c>
      <c r="E27" s="192">
        <v>10</v>
      </c>
      <c r="F27" s="193">
        <f>Table07!F2147</f>
        <v>2765312.765894</v>
      </c>
      <c r="G27" s="193">
        <f>F27*E27</f>
        <v>27653127.65894</v>
      </c>
      <c r="H27" s="65"/>
    </row>
    <row r="28" spans="1:13" customHeight="1" ht="15.75" s="66" customFormat="1">
      <c r="A28" s="194"/>
      <c r="B28" s="195"/>
      <c r="C28" s="196"/>
      <c r="D28" s="197"/>
      <c r="E28" s="198"/>
      <c r="F28" s="193"/>
      <c r="G28" s="193"/>
      <c r="H28" s="65"/>
    </row>
    <row r="29" spans="1:13" customHeight="1" ht="15.75" s="66" customFormat="1">
      <c r="A29" s="72"/>
      <c r="B29" s="73"/>
      <c r="C29" s="74" t="s">
        <v>1501</v>
      </c>
      <c r="D29" s="75"/>
      <c r="E29" s="76"/>
      <c r="F29" s="77"/>
      <c r="G29" s="78">
        <f>SUM(G7:G28)</f>
        <v>717537851.1017</v>
      </c>
      <c r="H29" s="65"/>
    </row>
    <row r="30" spans="1:13" customHeight="1" ht="8.1">
      <c r="A30" s="26"/>
      <c r="B30" s="58"/>
      <c r="C30" s="19"/>
      <c r="D30" s="20"/>
      <c r="E30" s="59"/>
      <c r="F30" s="21"/>
      <c r="G30" s="21"/>
    </row>
    <row r="31" spans="1:13" customHeight="1" ht="9">
      <c r="A31" s="41"/>
      <c r="B31" s="41"/>
      <c r="C31" s="41"/>
      <c r="D31" s="41"/>
      <c r="E31" s="41"/>
      <c r="F31" s="41"/>
      <c r="G31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32" spans="1:13" customHeight="1" ht="9">
      <c r="A32" s="41"/>
      <c r="B32" s="41"/>
      <c r="C32" s="41"/>
      <c r="D32" s="41"/>
      <c r="E32" s="41"/>
      <c r="F32" s="41"/>
      <c r="G32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G31" r:id="rId_hyperlink_1"/>
  </hyperlinks>
  <printOptions gridLines="false" gridLinesSet="true" horizontalCentered="true"/>
  <pageMargins left="0.53" right="0.24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7"/>
  <sheetViews>
    <sheetView tabSelected="0" workbookViewId="0" showGridLines="false" showRowColHeaders="1">
      <selection activeCell="D19" sqref="D19"/>
    </sheetView>
  </sheetViews>
  <sheetFormatPr defaultRowHeight="14.4" outlineLevelRow="0" outlineLevelCol="0"/>
  <cols>
    <col min="1" max="1" width="7" customWidth="true" style="2"/>
    <col min="2" max="2" width="10.28515625" customWidth="true" style="2"/>
    <col min="3" max="3" width="34.85546875" customWidth="true" style="2"/>
    <col min="4" max="4" width="7.85546875" customWidth="true" style="2"/>
    <col min="5" max="5" width="9.28515625" customWidth="true" style="2"/>
    <col min="6" max="6" width="10.42578125" customWidth="true" style="2"/>
    <col min="7" max="7" width="12.7109375" customWidth="true" style="2"/>
    <col min="8" max="8" width="9.140625" customWidth="true" style="2"/>
  </cols>
  <sheetData>
    <row r="1" spans="1:13" customHeight="1" ht="21">
      <c r="A1" s="44" t="s">
        <v>1497</v>
      </c>
      <c r="B1" s="44"/>
      <c r="C1" s="45"/>
      <c r="D1" s="45"/>
      <c r="E1" s="45"/>
      <c r="F1" s="45"/>
      <c r="G1" s="45"/>
    </row>
    <row r="2" spans="1:13" customHeight="1" ht="15.75">
      <c r="A2" s="46" t="str">
        <f>Table00!A2</f>
        <v>Tên công trình: Công trình DEMO</v>
      </c>
      <c r="B2" s="47"/>
      <c r="C2" s="7"/>
      <c r="D2" s="8"/>
      <c r="E2" s="7"/>
      <c r="F2" s="48" t="s">
        <v>54</v>
      </c>
      <c r="G2" s="49" t="str">
        <f>SUBSTITUTE(A3,"Mã số công trình: ","",1)&amp;"-08"</f>
        <v>test01_01-08</v>
      </c>
    </row>
    <row r="3" spans="1:13" customHeight="1" ht="15.75">
      <c r="A3" s="50" t="str">
        <f>Table00!A3</f>
        <v>Mã số công trình: test01_01</v>
      </c>
      <c r="B3" s="13"/>
      <c r="C3" s="11"/>
      <c r="D3" s="11"/>
      <c r="E3" s="11"/>
      <c r="F3" s="11"/>
      <c r="G3" s="51" t="s">
        <v>1505</v>
      </c>
    </row>
    <row r="4" spans="1:13" customHeight="1" ht="10.5">
      <c r="A4" s="52" t="s">
        <v>108</v>
      </c>
      <c r="B4" s="53"/>
      <c r="C4" s="10" t="s">
        <v>453</v>
      </c>
      <c r="D4" s="10"/>
      <c r="E4" s="11"/>
      <c r="F4" s="11"/>
      <c r="G4" s="12" t="s">
        <v>55</v>
      </c>
      <c r="H4" s="11"/>
      <c r="I4" s="11"/>
      <c r="J4" s="11"/>
      <c r="K4" s="11"/>
      <c r="L4" s="11"/>
      <c r="M4" s="12"/>
    </row>
    <row r="5" spans="1:13" customHeight="1" ht="15.95">
      <c r="A5" s="54" t="s">
        <v>1499</v>
      </c>
      <c r="B5" s="54" t="s">
        <v>110</v>
      </c>
      <c r="C5" s="55" t="s">
        <v>1500</v>
      </c>
      <c r="D5" s="56" t="s">
        <v>113</v>
      </c>
      <c r="E5" s="57" t="s">
        <v>114</v>
      </c>
      <c r="F5" s="57" t="s">
        <v>115</v>
      </c>
      <c r="G5" s="57" t="s">
        <v>116</v>
      </c>
    </row>
    <row r="6" spans="1:13" customHeight="1" ht="8.1">
      <c r="A6" s="26"/>
      <c r="B6" s="58"/>
      <c r="C6" s="19"/>
      <c r="D6" s="20"/>
      <c r="E6" s="59"/>
      <c r="F6" s="21"/>
      <c r="G6" s="21"/>
    </row>
    <row r="7" spans="1:13" customHeight="1" ht="15.75" s="66" customFormat="1">
      <c r="A7" s="188"/>
      <c r="B7" s="189"/>
      <c r="C7" s="190"/>
      <c r="D7" s="191"/>
      <c r="E7" s="192"/>
      <c r="F7" s="193"/>
      <c r="G7" s="193"/>
      <c r="H7" s="65"/>
    </row>
    <row r="8" spans="1:13" customHeight="1" ht="15.75">
      <c r="A8" s="188" t="s">
        <v>455</v>
      </c>
      <c r="B8" s="189" t="s">
        <v>454</v>
      </c>
      <c r="C8" s="190" t="s">
        <v>456</v>
      </c>
      <c r="D8" s="191" t="s">
        <v>182</v>
      </c>
      <c r="E8" s="192">
        <v>1</v>
      </c>
      <c r="F8" s="193">
        <f>Table07!F2170</f>
        <v>1084321.4484508</v>
      </c>
      <c r="G8" s="193">
        <f>F8*E8</f>
        <v>1084321.4484508</v>
      </c>
      <c r="H8" s="65"/>
    </row>
    <row r="9" spans="1:13" customHeight="1" ht="15.75">
      <c r="A9" s="188" t="s">
        <v>458</v>
      </c>
      <c r="B9" s="189" t="s">
        <v>457</v>
      </c>
      <c r="C9" s="190" t="s">
        <v>459</v>
      </c>
      <c r="D9" s="191" t="s">
        <v>121</v>
      </c>
      <c r="E9" s="192">
        <v>1</v>
      </c>
      <c r="F9" s="193">
        <f>Table07!F2194</f>
        <v>9502308.026079</v>
      </c>
      <c r="G9" s="193">
        <f>F9*E9</f>
        <v>9502308.026079</v>
      </c>
      <c r="H9" s="65"/>
    </row>
    <row r="10" spans="1:13" customHeight="1" ht="15.75">
      <c r="A10" s="188" t="s">
        <v>461</v>
      </c>
      <c r="B10" s="189" t="s">
        <v>460</v>
      </c>
      <c r="C10" s="190" t="s">
        <v>462</v>
      </c>
      <c r="D10" s="191" t="s">
        <v>463</v>
      </c>
      <c r="E10" s="192">
        <v>1</v>
      </c>
      <c r="F10" s="193">
        <f>Table07!F2213</f>
        <v>3486796.730032</v>
      </c>
      <c r="G10" s="193">
        <f>F10*E10</f>
        <v>3486796.730032</v>
      </c>
      <c r="H10" s="65"/>
    </row>
    <row r="11" spans="1:13" customHeight="1" ht="15.75">
      <c r="A11" s="188" t="s">
        <v>465</v>
      </c>
      <c r="B11" s="189" t="s">
        <v>464</v>
      </c>
      <c r="C11" s="190" t="s">
        <v>466</v>
      </c>
      <c r="D11" s="191" t="s">
        <v>167</v>
      </c>
      <c r="E11" s="192">
        <v>12</v>
      </c>
      <c r="F11" s="193">
        <f>Table07!F2228</f>
        <v>88619.388593608</v>
      </c>
      <c r="G11" s="193">
        <f>F11*E11</f>
        <v>1063432.6631233</v>
      </c>
      <c r="H11" s="65"/>
    </row>
    <row r="12" spans="1:13" customHeight="1" ht="15.75">
      <c r="A12" s="188" t="s">
        <v>468</v>
      </c>
      <c r="B12" s="189" t="s">
        <v>467</v>
      </c>
      <c r="C12" s="190" t="s">
        <v>469</v>
      </c>
      <c r="D12" s="191" t="s">
        <v>125</v>
      </c>
      <c r="E12" s="192">
        <v>1</v>
      </c>
      <c r="F12" s="193">
        <f>Table07!F2250</f>
        <v>648671.60732801</v>
      </c>
      <c r="G12" s="193">
        <f>F12*E12</f>
        <v>648671.60732801</v>
      </c>
      <c r="H12" s="65"/>
    </row>
    <row r="13" spans="1:13" customHeight="1" ht="15.75" s="66" customFormat="1">
      <c r="A13" s="194"/>
      <c r="B13" s="195"/>
      <c r="C13" s="196"/>
      <c r="D13" s="197"/>
      <c r="E13" s="198"/>
      <c r="F13" s="193"/>
      <c r="G13" s="193"/>
      <c r="H13" s="65"/>
    </row>
    <row r="14" spans="1:13" customHeight="1" ht="15.75" s="66" customFormat="1">
      <c r="A14" s="72"/>
      <c r="B14" s="73"/>
      <c r="C14" s="74" t="s">
        <v>1501</v>
      </c>
      <c r="D14" s="75"/>
      <c r="E14" s="76"/>
      <c r="F14" s="77"/>
      <c r="G14" s="78">
        <f>SUM(G7:G13)</f>
        <v>15785530.475013</v>
      </c>
      <c r="H14" s="65"/>
    </row>
    <row r="15" spans="1:13" customHeight="1" ht="8.1">
      <c r="A15" s="26"/>
      <c r="B15" s="58"/>
      <c r="C15" s="19"/>
      <c r="D15" s="20"/>
      <c r="E15" s="59"/>
      <c r="F15" s="21"/>
      <c r="G15" s="21"/>
    </row>
    <row r="16" spans="1:13" customHeight="1" ht="9">
      <c r="A16" s="41"/>
      <c r="B16" s="41"/>
      <c r="C16" s="41"/>
      <c r="D16" s="41"/>
      <c r="E16" s="41"/>
      <c r="F16" s="41"/>
      <c r="G16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17" spans="1:13" customHeight="1" ht="9">
      <c r="A17" s="41"/>
      <c r="B17" s="41"/>
      <c r="C17" s="41"/>
      <c r="D17" s="41"/>
      <c r="E17" s="41"/>
      <c r="F17" s="41"/>
      <c r="G17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G16" r:id="rId_hyperlink_1"/>
  </hyperlinks>
  <printOptions gridLines="false" gridLinesSet="true" horizontalCentered="true"/>
  <pageMargins left="0.53" right="0.24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3"/>
  <sheetViews>
    <sheetView tabSelected="0" workbookViewId="0" showGridLines="false" showRowColHeaders="1">
      <selection activeCell="E6" sqref="E6"/>
    </sheetView>
  </sheetViews>
  <sheetFormatPr defaultRowHeight="14.4" outlineLevelRow="0" outlineLevelCol="0"/>
  <cols>
    <col min="1" max="1" width="5.28515625" customWidth="true" style="2"/>
    <col min="2" max="2" width="33" customWidth="true" style="2"/>
    <col min="3" max="3" width="12.140625" customWidth="true" style="2"/>
    <col min="4" max="4" width="16.5703125" customWidth="true" style="2"/>
    <col min="5" max="5" width="13" customWidth="true" style="2"/>
    <col min="6" max="6" width="12.28515625" customWidth="true" style="2"/>
    <col min="7" max="7" width="9.140625" customWidth="true" style="2"/>
  </cols>
  <sheetData>
    <row r="1" spans="1:7" customHeight="1" ht="21">
      <c r="A1" s="44" t="s">
        <v>53</v>
      </c>
      <c r="B1" s="45"/>
      <c r="C1" s="45"/>
      <c r="D1" s="45"/>
      <c r="E1" s="45"/>
      <c r="F1" s="203" t="s">
        <v>1506</v>
      </c>
    </row>
    <row r="2" spans="1:7" customHeight="1" ht="15.75">
      <c r="A2" s="46" t="str">
        <f>Table00!A2</f>
        <v>Tên công trình: Công trình DEMO</v>
      </c>
      <c r="B2" s="7"/>
      <c r="C2" s="48"/>
      <c r="D2" s="48"/>
      <c r="E2" s="48" t="s">
        <v>54</v>
      </c>
      <c r="F2" s="49" t="str">
        <f>SUBSTITUTE(A3,"Mã số công trình: ","",1)&amp;"-09"</f>
        <v>test01_01-09</v>
      </c>
    </row>
    <row r="3" spans="1:7" customHeight="1" ht="15.75">
      <c r="A3" s="50" t="str">
        <f>Table00!A3</f>
        <v>Mã số công trình: test01_01</v>
      </c>
      <c r="B3" s="11"/>
      <c r="C3" s="11"/>
      <c r="D3" s="11"/>
      <c r="E3" s="11"/>
      <c r="F3" s="12" t="s">
        <v>55</v>
      </c>
    </row>
    <row r="4" spans="1:7" customHeight="1" ht="15.95">
      <c r="A4" s="54" t="s">
        <v>56</v>
      </c>
      <c r="B4" s="55" t="s">
        <v>57</v>
      </c>
      <c r="C4" s="56" t="s">
        <v>5</v>
      </c>
      <c r="D4" s="56" t="s">
        <v>58</v>
      </c>
      <c r="E4" s="56" t="s">
        <v>59</v>
      </c>
      <c r="F4" s="57" t="s">
        <v>60</v>
      </c>
    </row>
    <row r="5" spans="1:7" customHeight="1" ht="8.1">
      <c r="A5" s="26"/>
      <c r="B5" s="19"/>
      <c r="C5" s="21"/>
      <c r="D5" s="21"/>
      <c r="E5" s="21"/>
      <c r="F5" s="21"/>
    </row>
    <row r="6" spans="1:7" customHeight="1" ht="15.95" s="66" customFormat="1">
      <c r="A6" s="72" t="s">
        <v>1507</v>
      </c>
      <c r="B6" s="145" t="s">
        <v>80</v>
      </c>
      <c r="C6" s="146" t="s">
        <v>81</v>
      </c>
      <c r="D6" s="146"/>
      <c r="E6" s="113">
        <f>SUM(E7:E13)</f>
        <v>2071682325.8192</v>
      </c>
      <c r="F6" s="64"/>
      <c r="G6" s="65"/>
    </row>
    <row r="7" spans="1:7" customHeight="1" ht="15.95" s="66" customFormat="1">
      <c r="A7" s="148"/>
      <c r="B7" s="149"/>
      <c r="C7" s="150"/>
      <c r="D7" s="151"/>
      <c r="E7" s="115"/>
      <c r="F7" s="152"/>
      <c r="G7" s="65"/>
    </row>
    <row r="8" spans="1:7" customHeight="1" ht="15.95">
      <c r="A8" s="148">
        <v>1</v>
      </c>
      <c r="B8" s="149" t="s">
        <v>100</v>
      </c>
      <c r="C8" s="150"/>
      <c r="D8" s="151" t="s">
        <v>1508</v>
      </c>
      <c r="E8" s="115">
        <f>(Table08.1!G39*100/101)*100/110</f>
        <v>847443507.80694</v>
      </c>
      <c r="F8" s="152"/>
      <c r="G8" s="65"/>
    </row>
    <row r="9" spans="1:7" customHeight="1" ht="15.95">
      <c r="A9" s="148">
        <v>2</v>
      </c>
      <c r="B9" s="149" t="s">
        <v>101</v>
      </c>
      <c r="C9" s="150"/>
      <c r="D9" s="151" t="s">
        <v>1509</v>
      </c>
      <c r="E9" s="115">
        <f>(Table08.2!G34*100/101)*100/110</f>
        <v>515430918.62275</v>
      </c>
      <c r="F9" s="152"/>
      <c r="G9" s="65"/>
    </row>
    <row r="10" spans="1:7" customHeight="1" ht="15.95">
      <c r="A10" s="148">
        <v>3</v>
      </c>
      <c r="B10" s="149" t="s">
        <v>102</v>
      </c>
      <c r="C10" s="150"/>
      <c r="D10" s="151" t="s">
        <v>1510</v>
      </c>
      <c r="E10" s="115">
        <f>(Table08.3!G34*100/101)*100/110</f>
        <v>48750850.265582</v>
      </c>
      <c r="F10" s="152"/>
      <c r="G10" s="65"/>
    </row>
    <row r="11" spans="1:7" customHeight="1" ht="15.95">
      <c r="A11" s="148">
        <v>4</v>
      </c>
      <c r="B11" s="149" t="s">
        <v>103</v>
      </c>
      <c r="C11" s="150"/>
      <c r="D11" s="151" t="s">
        <v>1511</v>
      </c>
      <c r="E11" s="115">
        <f>(Table08.4!G29*100/101)*100/110</f>
        <v>645848650.85662</v>
      </c>
      <c r="F11" s="152"/>
      <c r="G11" s="65"/>
    </row>
    <row r="12" spans="1:7" customHeight="1" ht="15.95">
      <c r="A12" s="148">
        <v>5</v>
      </c>
      <c r="B12" s="149" t="s">
        <v>104</v>
      </c>
      <c r="C12" s="150"/>
      <c r="D12" s="151" t="s">
        <v>1512</v>
      </c>
      <c r="E12" s="115">
        <f>(Table08.5!G14*100/101)*100/110</f>
        <v>14208398.267339</v>
      </c>
      <c r="F12" s="152"/>
      <c r="G12" s="65"/>
    </row>
    <row r="13" spans="1:7" customHeight="1" ht="15.95" s="66" customFormat="1">
      <c r="A13" s="148"/>
      <c r="B13" s="149"/>
      <c r="C13" s="150"/>
      <c r="D13" s="151"/>
      <c r="E13" s="115"/>
      <c r="F13" s="152"/>
      <c r="G13" s="65"/>
    </row>
    <row r="14" spans="1:7" customHeight="1" ht="15.95" s="66" customFormat="1">
      <c r="A14" s="156"/>
      <c r="B14" s="204" t="s">
        <v>83</v>
      </c>
      <c r="C14" s="146" t="s">
        <v>84</v>
      </c>
      <c r="D14" s="146" t="s">
        <v>85</v>
      </c>
      <c r="E14" s="113">
        <f>E6*1/10</f>
        <v>207168232.58192</v>
      </c>
      <c r="F14" s="64"/>
      <c r="G14" s="65"/>
    </row>
    <row r="15" spans="1:7" customHeight="1" ht="15.95" s="66" customFormat="1">
      <c r="A15" s="72" t="s">
        <v>1513</v>
      </c>
      <c r="B15" s="145" t="s">
        <v>88</v>
      </c>
      <c r="C15" s="146" t="s">
        <v>89</v>
      </c>
      <c r="D15" s="146" t="s">
        <v>1514</v>
      </c>
      <c r="E15" s="113">
        <f>E6+E14</f>
        <v>2278850558.4012</v>
      </c>
      <c r="F15" s="144"/>
      <c r="G15" s="65"/>
    </row>
    <row r="16" spans="1:7" customHeight="1" ht="15.95" s="66" customFormat="1">
      <c r="A16" s="72" t="s">
        <v>1515</v>
      </c>
      <c r="B16" s="145" t="s">
        <v>86</v>
      </c>
      <c r="C16" s="146" t="s">
        <v>87</v>
      </c>
      <c r="D16" s="146" t="str">
        <f>Table00!C32*100&amp;"%x(G+GTGT)"</f>
        <v>1%x(G+GTGT)</v>
      </c>
      <c r="E16" s="113">
        <f>hsLT*(E14+E6)</f>
        <v>22788505.584012</v>
      </c>
      <c r="F16" s="64"/>
      <c r="G16" s="65"/>
    </row>
    <row r="17" spans="1:7" customHeight="1" ht="15.95" s="66" customFormat="1">
      <c r="A17" s="72" t="s">
        <v>1516</v>
      </c>
      <c r="B17" s="74" t="s">
        <v>105</v>
      </c>
      <c r="C17" s="146"/>
      <c r="D17" s="146"/>
      <c r="E17" s="206">
        <f>E16+E15</f>
        <v>2301639063.9852</v>
      </c>
      <c r="F17" s="144"/>
      <c r="G17" s="65"/>
    </row>
    <row r="18" spans="1:7" customHeight="1" ht="15.95" s="66" customFormat="1">
      <c r="A18" s="67"/>
      <c r="B18" s="160" t="s">
        <v>90</v>
      </c>
      <c r="C18" s="150"/>
      <c r="D18" s="115"/>
      <c r="E18" s="115"/>
      <c r="F18" s="71"/>
      <c r="G18" s="65"/>
    </row>
    <row r="19" spans="1:7" customHeight="1" ht="15.95" s="66" customFormat="1">
      <c r="A19" s="67"/>
      <c r="B19" s="205"/>
      <c r="C19" s="3"/>
      <c r="D19" s="164"/>
      <c r="E19" s="164"/>
      <c r="F19" s="71"/>
      <c r="G19" s="65"/>
    </row>
    <row r="20" spans="1:7" customHeight="1" ht="15.95" s="66" customFormat="1">
      <c r="A20" s="67"/>
      <c r="B20" s="163"/>
      <c r="C20" s="3"/>
      <c r="D20" s="164"/>
      <c r="E20" s="164"/>
      <c r="F20" s="71"/>
      <c r="G20" s="65"/>
    </row>
    <row r="21" spans="1:7" customHeight="1" ht="15.95" s="66" customFormat="1">
      <c r="A21" s="67"/>
      <c r="B21" s="165" t="str">
        <f>Table00!D22&amp;", ngày  tháng   năm 2013"</f>
        <v>Địa điểm DEMO, ngày  tháng   năm 2013</v>
      </c>
      <c r="C21" s="3"/>
      <c r="D21" s="164"/>
      <c r="E21" s="164"/>
      <c r="F21" s="71"/>
      <c r="G21" s="65"/>
    </row>
    <row r="22" spans="1:7" customHeight="1" ht="15.95" s="66" customFormat="1">
      <c r="A22" s="67"/>
      <c r="B22" s="166" t="str">
        <f>"CÔNG TY "&amp;Table00!D23</f>
        <v>CÔNG TY Công ty DEMO</v>
      </c>
      <c r="C22" s="3"/>
      <c r="D22" s="167" t="s">
        <v>91</v>
      </c>
      <c r="E22" s="164"/>
      <c r="F22" s="71"/>
      <c r="G22" s="65"/>
    </row>
    <row r="23" spans="1:7" customHeight="1" ht="15.95" s="66" customFormat="1">
      <c r="A23" s="67"/>
      <c r="B23" s="168" t="s">
        <v>92</v>
      </c>
      <c r="C23" s="3"/>
      <c r="D23" s="169" t="s">
        <v>93</v>
      </c>
      <c r="E23" s="164"/>
      <c r="F23" s="71"/>
      <c r="G23" s="65"/>
    </row>
    <row r="24" spans="1:7" customHeight="1" ht="15.95" s="66" customFormat="1">
      <c r="A24" s="67"/>
      <c r="B24" s="163"/>
      <c r="C24" s="3"/>
      <c r="D24" s="167"/>
      <c r="E24" s="164"/>
      <c r="F24" s="71"/>
      <c r="G24" s="65"/>
    </row>
    <row r="25" spans="1:7" customHeight="1" ht="15.95" s="66" customFormat="1">
      <c r="A25" s="67"/>
      <c r="B25" s="163"/>
      <c r="C25" s="3"/>
      <c r="D25" s="167"/>
      <c r="E25" s="164"/>
      <c r="F25" s="71"/>
      <c r="G25" s="65"/>
    </row>
    <row r="26" spans="1:7" customHeight="1" ht="15.95" s="66" customFormat="1">
      <c r="A26" s="67"/>
      <c r="B26" s="163"/>
      <c r="C26" s="3"/>
      <c r="D26" s="167"/>
      <c r="E26" s="164"/>
      <c r="F26" s="71"/>
      <c r="G26" s="65"/>
    </row>
    <row r="27" spans="1:7" customHeight="1" ht="15.95" s="66" customFormat="1">
      <c r="A27" s="67"/>
      <c r="B27" s="163"/>
      <c r="C27" s="3"/>
      <c r="D27" s="167"/>
      <c r="E27" s="164"/>
      <c r="F27" s="71"/>
      <c r="G27" s="65"/>
    </row>
    <row r="28" spans="1:7" customHeight="1" ht="15.95" s="66" customFormat="1">
      <c r="A28" s="67"/>
      <c r="B28" s="163"/>
      <c r="C28" s="3"/>
      <c r="D28" s="167"/>
      <c r="E28" s="164"/>
      <c r="F28" s="71"/>
      <c r="G28" s="65"/>
    </row>
    <row r="29" spans="1:7" customHeight="1" ht="15.95" s="66" customFormat="1">
      <c r="A29" s="67"/>
      <c r="B29" s="163"/>
      <c r="C29" s="3"/>
      <c r="D29" s="167" t="str">
        <f>Table00!D24</f>
        <v>Lê Khả Rôn</v>
      </c>
      <c r="E29" s="164"/>
      <c r="F29" s="71"/>
      <c r="G29" s="65"/>
    </row>
    <row r="30" spans="1:7" customHeight="1" ht="15.95" s="66" customFormat="1">
      <c r="A30" s="67"/>
      <c r="B30" s="163"/>
      <c r="C30" s="3"/>
      <c r="D30" s="170" t="s">
        <v>94</v>
      </c>
      <c r="E30" s="164"/>
      <c r="F30" s="71"/>
      <c r="G30" s="65"/>
    </row>
    <row r="31" spans="1:7" customHeight="1" ht="8.1">
      <c r="A31" s="26"/>
      <c r="B31" s="19"/>
      <c r="C31" s="21"/>
      <c r="D31" s="21"/>
      <c r="E31" s="21"/>
      <c r="F31" s="21"/>
    </row>
    <row r="32" spans="1:7" customHeight="1" ht="9">
      <c r="A32" s="41"/>
      <c r="B32" s="41"/>
      <c r="C32" s="41"/>
      <c r="D32" s="41"/>
      <c r="E32" s="41"/>
      <c r="F32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33" spans="1:7" customHeight="1" ht="9">
      <c r="A33" s="41"/>
      <c r="B33" s="41"/>
      <c r="C33" s="41"/>
      <c r="D33" s="41"/>
      <c r="E33" s="41"/>
      <c r="F33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F32" r:id="rId_hyperlink_1"/>
  </hyperlinks>
  <printOptions gridLines="false" gridLinesSet="true" horizontalCentered="true"/>
  <pageMargins left="0.7" right="0.39370078740157" top="0.65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2"/>
  <sheetViews>
    <sheetView tabSelected="1" workbookViewId="0" showGridLines="false" showRowColHeaders="1">
      <selection activeCell="D16" sqref="D16"/>
    </sheetView>
  </sheetViews>
  <sheetFormatPr defaultRowHeight="14.4" outlineLevelRow="0" outlineLevelCol="0"/>
  <cols>
    <col min="1" max="1" width="5.28515625" customWidth="true" style="2"/>
    <col min="2" max="2" width="33" customWidth="true" style="2"/>
    <col min="3" max="3" width="12.140625" customWidth="true" style="2"/>
    <col min="4" max="4" width="16.5703125" customWidth="true" style="2"/>
    <col min="5" max="5" width="13" customWidth="true" style="2"/>
    <col min="6" max="6" width="12.28515625" customWidth="true" style="2"/>
    <col min="7" max="7" width="9.140625" customWidth="true" style="2"/>
  </cols>
  <sheetData>
    <row r="1" spans="1:7" customHeight="1" ht="21">
      <c r="A1" s="44" t="s">
        <v>53</v>
      </c>
      <c r="B1" s="45"/>
      <c r="C1" s="45"/>
      <c r="D1" s="45"/>
      <c r="E1" s="45"/>
      <c r="F1" s="45"/>
    </row>
    <row r="2" spans="1:7" customHeight="1" ht="15.75">
      <c r="A2" s="46" t="str">
        <f>Table00!A2</f>
        <v>Tên công trình: Công trình DEMO</v>
      </c>
      <c r="B2" s="7"/>
      <c r="C2" s="48"/>
      <c r="D2" s="48"/>
      <c r="E2" s="48" t="s">
        <v>54</v>
      </c>
      <c r="F2" s="49" t="str">
        <f>SUBSTITUTE(A3,"Mã số công trình: ","",1)&amp;"-01"</f>
        <v>test01_01-01</v>
      </c>
    </row>
    <row r="3" spans="1:7" customHeight="1" ht="15.75">
      <c r="A3" s="50" t="str">
        <f>Table00!A3</f>
        <v>Mã số công trình: test01_01</v>
      </c>
      <c r="B3" s="11"/>
      <c r="C3" s="11"/>
      <c r="D3" s="11"/>
      <c r="E3" s="11"/>
      <c r="F3" s="12" t="s">
        <v>55</v>
      </c>
    </row>
    <row r="4" spans="1:7" customHeight="1" ht="15.95">
      <c r="A4" s="54" t="s">
        <v>56</v>
      </c>
      <c r="B4" s="55" t="s">
        <v>57</v>
      </c>
      <c r="C4" s="56" t="s">
        <v>5</v>
      </c>
      <c r="D4" s="56" t="s">
        <v>58</v>
      </c>
      <c r="E4" s="56" t="s">
        <v>59</v>
      </c>
      <c r="F4" s="57" t="s">
        <v>60</v>
      </c>
    </row>
    <row r="5" spans="1:7" customHeight="1" ht="8.1">
      <c r="A5" s="26"/>
      <c r="B5" s="19"/>
      <c r="C5" s="21"/>
      <c r="D5" s="21"/>
      <c r="E5" s="21"/>
      <c r="F5" s="21"/>
    </row>
    <row r="6" spans="1:7" customHeight="1" ht="15.95" s="66" customFormat="1">
      <c r="A6" s="72">
        <v>1</v>
      </c>
      <c r="B6" s="145" t="s">
        <v>61</v>
      </c>
      <c r="C6" s="146" t="s">
        <v>62</v>
      </c>
      <c r="D6" s="146" t="s">
        <v>63</v>
      </c>
      <c r="E6" s="147">
        <f>E7+E8+E9+E10</f>
        <v>1843830919.8934</v>
      </c>
      <c r="F6" s="64"/>
      <c r="G6" s="65"/>
    </row>
    <row r="7" spans="1:7" customHeight="1" ht="15.95" s="66" customFormat="1">
      <c r="A7" s="148" t="s">
        <v>64</v>
      </c>
      <c r="B7" s="149" t="s">
        <v>65</v>
      </c>
      <c r="C7" s="150" t="s">
        <v>66</v>
      </c>
      <c r="D7" s="151" t="str">
        <f>"Bảng "&amp;SUBSTITUTE(A3,"Mã số công trình: ","",1)&amp;"-02"</f>
        <v>Bảng test01_01-02</v>
      </c>
      <c r="E7" s="115">
        <f>Table02!C13</f>
        <v>670430113.57118</v>
      </c>
      <c r="F7" s="152"/>
      <c r="G7" s="65"/>
    </row>
    <row r="8" spans="1:7" customHeight="1" ht="15.95" s="66" customFormat="1">
      <c r="A8" s="153" t="s">
        <v>67</v>
      </c>
      <c r="B8" s="154" t="s">
        <v>68</v>
      </c>
      <c r="C8" s="146" t="s">
        <v>69</v>
      </c>
      <c r="D8" s="155" t="str">
        <f>"Bảng "&amp;SUBSTITUTE(A3,"Mã số công trình: ","",1)&amp;"-02"</f>
        <v>Bảng test01_01-02</v>
      </c>
      <c r="E8" s="113">
        <f>Table02!D13</f>
        <v>1016644121.6325</v>
      </c>
      <c r="F8" s="144"/>
      <c r="G8" s="65"/>
    </row>
    <row r="9" spans="1:7" customHeight="1" ht="15.95" s="66" customFormat="1">
      <c r="A9" s="148" t="s">
        <v>70</v>
      </c>
      <c r="B9" s="149" t="s">
        <v>71</v>
      </c>
      <c r="C9" s="150" t="s">
        <v>72</v>
      </c>
      <c r="D9" s="151" t="str">
        <f>"Bảng "&amp;SUBSTITUTE(A3,"Mã số công trình: ","",1)&amp;"-02"</f>
        <v>Bảng test01_01-02</v>
      </c>
      <c r="E9" s="115">
        <f>Table02!E13</f>
        <v>111785198.83865</v>
      </c>
      <c r="F9" s="152"/>
      <c r="G9" s="65"/>
    </row>
    <row r="10" spans="1:7" customHeight="1" ht="15.95" s="66" customFormat="1">
      <c r="A10" s="156" t="s">
        <v>73</v>
      </c>
      <c r="B10" s="157" t="s">
        <v>74</v>
      </c>
      <c r="C10" s="146" t="s">
        <v>75</v>
      </c>
      <c r="D10" s="146" t="str">
        <f>Table00!C29*100&amp;"%x(VL+NC+M)"</f>
        <v>2.5%x(VL+NC+M)</v>
      </c>
      <c r="E10" s="147">
        <f>hsTTK*(E7+E8+E9)</f>
        <v>44971485.851059</v>
      </c>
      <c r="F10" s="64"/>
      <c r="G10" s="65"/>
    </row>
    <row r="11" spans="1:7" customHeight="1" ht="15.95" s="66" customFormat="1">
      <c r="A11" s="67">
        <v>2</v>
      </c>
      <c r="B11" s="68" t="s">
        <v>76</v>
      </c>
      <c r="C11" s="150" t="s">
        <v>77</v>
      </c>
      <c r="D11" s="150" t="str">
        <f>Table00!C30*100&amp;"%x(T)"</f>
        <v>6.5%x(T)</v>
      </c>
      <c r="E11" s="158">
        <f>E6*hsCPC</f>
        <v>119849009.79307</v>
      </c>
      <c r="F11" s="152"/>
      <c r="G11" s="65"/>
    </row>
    <row r="12" spans="1:7" customHeight="1" ht="15.95" s="66" customFormat="1">
      <c r="A12" s="72">
        <v>3</v>
      </c>
      <c r="B12" s="145" t="s">
        <v>78</v>
      </c>
      <c r="C12" s="146" t="s">
        <v>79</v>
      </c>
      <c r="D12" s="146" t="str">
        <f>Table00!C31*100&amp;"%x(T+C)"</f>
        <v>5.5%x(T+C)</v>
      </c>
      <c r="E12" s="147">
        <f>hsTL*(E11+E6)</f>
        <v>108002396.13276</v>
      </c>
      <c r="F12" s="64"/>
      <c r="G12" s="65"/>
    </row>
    <row r="13" spans="1:7" customHeight="1" ht="15.95" s="66" customFormat="1">
      <c r="A13" s="67">
        <v>4</v>
      </c>
      <c r="B13" s="68" t="s">
        <v>80</v>
      </c>
      <c r="C13" s="150" t="s">
        <v>81</v>
      </c>
      <c r="D13" s="150" t="s">
        <v>82</v>
      </c>
      <c r="E13" s="158">
        <f>E6+E11+E12</f>
        <v>2071682325.8192</v>
      </c>
      <c r="F13" s="152"/>
      <c r="G13" s="65"/>
    </row>
    <row r="14" spans="1:7" customHeight="1" ht="15.95" s="66" customFormat="1">
      <c r="A14" s="72">
        <v>5</v>
      </c>
      <c r="B14" s="145" t="s">
        <v>83</v>
      </c>
      <c r="C14" s="146" t="s">
        <v>84</v>
      </c>
      <c r="D14" s="146" t="s">
        <v>85</v>
      </c>
      <c r="E14" s="147">
        <f>E13*10%</f>
        <v>207168232.58192</v>
      </c>
      <c r="F14" s="64"/>
      <c r="G14" s="65"/>
    </row>
    <row r="15" spans="1:7" customHeight="1" ht="15.95" s="66" customFormat="1">
      <c r="A15" s="67">
        <v>6</v>
      </c>
      <c r="B15" s="68" t="s">
        <v>86</v>
      </c>
      <c r="C15" s="150" t="s">
        <v>87</v>
      </c>
      <c r="D15" s="150" t="str">
        <f>Table00!C32*100&amp;"%x(G+GTGT)"</f>
        <v>1%x(G+GTGT)</v>
      </c>
      <c r="E15" s="158">
        <f>hsLT*(E13+E14)</f>
        <v>22788505.584012</v>
      </c>
      <c r="F15" s="71"/>
      <c r="G15" s="65"/>
    </row>
    <row r="16" spans="1:7" customHeight="1" ht="15.95" s="66" customFormat="1">
      <c r="A16" s="72"/>
      <c r="B16" s="74" t="s">
        <v>88</v>
      </c>
      <c r="C16" s="146" t="s">
        <v>89</v>
      </c>
      <c r="D16" s="146"/>
      <c r="E16" s="159">
        <f>E15+E14+E13</f>
        <v>2301639063.9852</v>
      </c>
      <c r="F16" s="64"/>
      <c r="G16" s="65"/>
    </row>
    <row r="17" spans="1:7" customHeight="1" ht="15.95" s="66" customFormat="1">
      <c r="A17" s="67"/>
      <c r="B17" s="160" t="s">
        <v>90</v>
      </c>
      <c r="C17" s="150"/>
      <c r="D17" s="115"/>
      <c r="E17" s="115"/>
      <c r="F17" s="71"/>
      <c r="G17" s="65"/>
    </row>
    <row r="18" spans="1:7" customHeight="1" ht="15.95" s="66" customFormat="1">
      <c r="A18" s="72"/>
      <c r="B18" s="161"/>
      <c r="C18" s="162"/>
      <c r="D18" s="159"/>
      <c r="E18" s="159"/>
      <c r="F18" s="64"/>
      <c r="G18" s="65"/>
    </row>
    <row r="19" spans="1:7" customHeight="1" ht="15.95" s="66" customFormat="1">
      <c r="A19" s="67"/>
      <c r="B19" s="163"/>
      <c r="C19" s="3"/>
      <c r="D19" s="164"/>
      <c r="E19" s="164"/>
      <c r="F19" s="71"/>
      <c r="G19" s="65"/>
    </row>
    <row r="20" spans="1:7" customHeight="1" ht="15.95" s="66" customFormat="1">
      <c r="A20" s="67"/>
      <c r="B20" s="165" t="str">
        <f>Table00!D22&amp;", ngày  tháng   năm 2013"</f>
        <v>Địa điểm DEMO, ngày  tháng   năm 2013</v>
      </c>
      <c r="C20" s="3"/>
      <c r="D20" s="164"/>
      <c r="E20" s="164"/>
      <c r="F20" s="71"/>
      <c r="G20" s="65"/>
    </row>
    <row r="21" spans="1:7" customHeight="1" ht="15.95" s="66" customFormat="1">
      <c r="A21" s="67"/>
      <c r="B21" s="166" t="str">
        <f>"CÔNG TY "&amp;Table00!D23</f>
        <v>CÔNG TY Công ty DEMO</v>
      </c>
      <c r="C21" s="3"/>
      <c r="D21" s="167" t="s">
        <v>91</v>
      </c>
      <c r="E21" s="164"/>
      <c r="F21" s="71"/>
      <c r="G21" s="65"/>
    </row>
    <row r="22" spans="1:7" customHeight="1" ht="15.95" s="66" customFormat="1">
      <c r="A22" s="67"/>
      <c r="B22" s="168" t="s">
        <v>92</v>
      </c>
      <c r="C22" s="3"/>
      <c r="D22" s="169" t="s">
        <v>93</v>
      </c>
      <c r="E22" s="164"/>
      <c r="F22" s="71"/>
      <c r="G22" s="65"/>
    </row>
    <row r="23" spans="1:7" customHeight="1" ht="15.95" s="66" customFormat="1">
      <c r="A23" s="67"/>
      <c r="B23" s="163"/>
      <c r="C23" s="3"/>
      <c r="D23" s="167"/>
      <c r="E23" s="164"/>
      <c r="F23" s="71"/>
      <c r="G23" s="65"/>
    </row>
    <row r="24" spans="1:7" customHeight="1" ht="15.95" s="66" customFormat="1">
      <c r="A24" s="67"/>
      <c r="B24" s="163"/>
      <c r="C24" s="3"/>
      <c r="D24" s="167"/>
      <c r="E24" s="164"/>
      <c r="F24" s="71"/>
      <c r="G24" s="65"/>
    </row>
    <row r="25" spans="1:7" customHeight="1" ht="15.95" s="66" customFormat="1">
      <c r="A25" s="67"/>
      <c r="B25" s="163"/>
      <c r="C25" s="3"/>
      <c r="D25" s="167"/>
      <c r="E25" s="164"/>
      <c r="F25" s="71"/>
      <c r="G25" s="65"/>
    </row>
    <row r="26" spans="1:7" customHeight="1" ht="15.95" s="66" customFormat="1">
      <c r="A26" s="67"/>
      <c r="B26" s="163"/>
      <c r="C26" s="3"/>
      <c r="D26" s="167"/>
      <c r="E26" s="164"/>
      <c r="F26" s="71"/>
      <c r="G26" s="65"/>
    </row>
    <row r="27" spans="1:7" customHeight="1" ht="15.95" s="66" customFormat="1">
      <c r="A27" s="67"/>
      <c r="B27" s="163"/>
      <c r="C27" s="3"/>
      <c r="D27" s="167"/>
      <c r="E27" s="164"/>
      <c r="F27" s="71"/>
      <c r="G27" s="65"/>
    </row>
    <row r="28" spans="1:7" customHeight="1" ht="15.95" s="66" customFormat="1">
      <c r="A28" s="67"/>
      <c r="B28" s="163"/>
      <c r="C28" s="3"/>
      <c r="D28" s="167" t="str">
        <f>Table00!D24</f>
        <v>Lê Khả Rôn</v>
      </c>
      <c r="E28" s="164"/>
      <c r="F28" s="71"/>
      <c r="G28" s="65"/>
    </row>
    <row r="29" spans="1:7" customHeight="1" ht="15.95" s="66" customFormat="1">
      <c r="A29" s="67"/>
      <c r="B29" s="163"/>
      <c r="C29" s="3"/>
      <c r="D29" s="170" t="s">
        <v>94</v>
      </c>
      <c r="E29" s="164"/>
      <c r="F29" s="71"/>
      <c r="G29" s="65"/>
    </row>
    <row r="30" spans="1:7" customHeight="1" ht="8.1">
      <c r="A30" s="26"/>
      <c r="B30" s="19"/>
      <c r="C30" s="21"/>
      <c r="D30" s="21"/>
      <c r="E30" s="21"/>
      <c r="F30" s="21"/>
    </row>
    <row r="31" spans="1:7" customHeight="1" ht="9">
      <c r="A31" s="41"/>
      <c r="B31" s="41"/>
      <c r="C31" s="41"/>
      <c r="D31" s="41"/>
      <c r="E31" s="41"/>
      <c r="F31" s="42" t="s">
        <v>51</v>
      </c>
    </row>
    <row r="32" spans="1:7" customHeight="1" ht="9">
      <c r="A32" s="41"/>
      <c r="B32" s="41"/>
      <c r="C32" s="41"/>
      <c r="D32" s="41"/>
      <c r="E32" s="41"/>
      <c r="F32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F31" r:id="rId_hyperlink_1"/>
  </hyperlinks>
  <printOptions gridLines="false" gridLinesSet="true" horizontalCentered="true"/>
  <pageMargins left="0.7" right="0.39370078740157" top="0.65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6"/>
  <sheetViews>
    <sheetView tabSelected="0" workbookViewId="0" showGridLines="false" showRowColHeaders="1">
      <selection activeCell="B24" sqref="B24"/>
    </sheetView>
  </sheetViews>
  <sheetFormatPr defaultRowHeight="14.4" outlineLevelRow="0" outlineLevelCol="0"/>
  <cols>
    <col min="1" max="1" width="5.28515625" customWidth="true" style="2"/>
    <col min="2" max="2" width="39.140625" customWidth="true" style="2"/>
    <col min="3" max="3" width="12.140625" customWidth="true" style="2"/>
    <col min="4" max="4" width="12.140625" customWidth="true" style="2"/>
    <col min="5" max="5" width="12.140625" customWidth="true" style="2"/>
    <col min="6" max="6" width="10.5703125" customWidth="true" style="2"/>
    <col min="7" max="7" width="9.140625" customWidth="true" style="2"/>
  </cols>
  <sheetData>
    <row r="1" spans="1:7" customHeight="1" ht="21">
      <c r="A1" s="44" t="s">
        <v>95</v>
      </c>
      <c r="B1" s="45"/>
      <c r="C1" s="45"/>
      <c r="D1" s="45"/>
      <c r="E1" s="45"/>
      <c r="F1" s="45"/>
    </row>
    <row r="2" spans="1:7" customHeight="1" ht="15.75">
      <c r="A2" s="46" t="str">
        <f>Table00!A2</f>
        <v>Tên công trình: Công trình DEMO</v>
      </c>
      <c r="B2" s="7"/>
      <c r="C2" s="48"/>
      <c r="D2" s="48"/>
      <c r="E2" s="48" t="s">
        <v>54</v>
      </c>
      <c r="F2" s="49" t="str">
        <f>SUBSTITUTE(A3,"Mã số công trình: ","",1)&amp;"-02"</f>
        <v>test01_01-02</v>
      </c>
    </row>
    <row r="3" spans="1:7" customHeight="1" ht="15.75">
      <c r="A3" s="50" t="str">
        <f>Table00!A3</f>
        <v>Mã số công trình: test01_01</v>
      </c>
      <c r="B3" s="11"/>
      <c r="C3" s="11"/>
      <c r="D3" s="11"/>
      <c r="E3" s="11"/>
      <c r="F3" s="12" t="s">
        <v>55</v>
      </c>
    </row>
    <row r="4" spans="1:7" customHeight="1" ht="15.95">
      <c r="A4" s="54" t="s">
        <v>56</v>
      </c>
      <c r="B4" s="55" t="s">
        <v>96</v>
      </c>
      <c r="C4" s="56" t="s">
        <v>97</v>
      </c>
      <c r="D4" s="56" t="s">
        <v>98</v>
      </c>
      <c r="E4" s="56" t="s">
        <v>99</v>
      </c>
      <c r="F4" s="57" t="s">
        <v>60</v>
      </c>
    </row>
    <row r="5" spans="1:7" customHeight="1" ht="8.1">
      <c r="A5" s="26"/>
      <c r="B5" s="19"/>
      <c r="C5" s="21"/>
      <c r="D5" s="21"/>
      <c r="E5" s="21"/>
      <c r="F5" s="21"/>
    </row>
    <row r="6" spans="1:7" customHeight="1" ht="14.1" s="66" customFormat="1">
      <c r="A6" s="60">
        <v>1</v>
      </c>
      <c r="B6" s="61" t="s">
        <v>100</v>
      </c>
      <c r="C6" s="113">
        <f>Table03.1!J40</f>
        <v>211749302.59728</v>
      </c>
      <c r="D6" s="113">
        <f>Table03.1!K40</f>
        <v>510276712.86301</v>
      </c>
      <c r="E6" s="113">
        <f>Table03.1!L40</f>
        <v>13816410.6866</v>
      </c>
      <c r="F6" s="144"/>
      <c r="G6" s="65"/>
    </row>
    <row r="7" spans="1:7" customHeight="1" ht="14.1">
      <c r="A7" s="60">
        <v>2</v>
      </c>
      <c r="B7" s="61" t="s">
        <v>101</v>
      </c>
      <c r="C7" s="113">
        <f>Table03.2!J35</f>
        <v>280791586.2449</v>
      </c>
      <c r="D7" s="113">
        <f>Table03.2!K35</f>
        <v>120374201.224</v>
      </c>
      <c r="E7" s="113">
        <f>Table03.2!L35</f>
        <v>46387275.56889</v>
      </c>
      <c r="F7" s="144"/>
      <c r="G7" s="65"/>
    </row>
    <row r="8" spans="1:7" customHeight="1" ht="14.1">
      <c r="A8" s="60">
        <v>3</v>
      </c>
      <c r="B8" s="61" t="s">
        <v>102</v>
      </c>
      <c r="C8" s="113">
        <f>Table03.3!J35</f>
        <v>362229.27</v>
      </c>
      <c r="D8" s="113">
        <f>Table03.3!K35</f>
        <v>30140835.2435</v>
      </c>
      <c r="E8" s="113">
        <f>Table03.3!L35</f>
        <v>11827714.595285</v>
      </c>
      <c r="F8" s="144"/>
      <c r="G8" s="65"/>
    </row>
    <row r="9" spans="1:7" customHeight="1" ht="14.1">
      <c r="A9" s="60">
        <v>4</v>
      </c>
      <c r="B9" s="61" t="s">
        <v>103</v>
      </c>
      <c r="C9" s="113">
        <f>Table03.4!J30</f>
        <v>172147909.682</v>
      </c>
      <c r="D9" s="113">
        <f>Table03.4!K30</f>
        <v>351870501.81</v>
      </c>
      <c r="E9" s="113">
        <f>Table03.4!L30</f>
        <v>36777480.85</v>
      </c>
      <c r="F9" s="144"/>
      <c r="G9" s="65"/>
    </row>
    <row r="10" spans="1:7" customHeight="1" ht="14.1">
      <c r="A10" s="60">
        <v>5</v>
      </c>
      <c r="B10" s="61" t="s">
        <v>104</v>
      </c>
      <c r="C10" s="113">
        <f>Table03.5!J15</f>
        <v>5379085.777</v>
      </c>
      <c r="D10" s="113">
        <f>Table03.5!K15</f>
        <v>3981870.492</v>
      </c>
      <c r="E10" s="113">
        <f>Table03.5!L15</f>
        <v>2976317.13788</v>
      </c>
      <c r="F10" s="144"/>
      <c r="G10" s="65"/>
    </row>
    <row r="11" spans="1:7" customHeight="1" ht="14.1">
      <c r="A11" s="60"/>
      <c r="B11" s="61"/>
      <c r="C11" s="113"/>
      <c r="D11" s="113"/>
      <c r="E11" s="113"/>
      <c r="F11" s="144"/>
      <c r="G11" s="65"/>
    </row>
    <row r="12" spans="1:7" customHeight="1" ht="14.1" s="66" customFormat="1">
      <c r="A12" s="67"/>
      <c r="B12" s="68"/>
      <c r="C12" s="115"/>
      <c r="D12" s="115"/>
      <c r="E12" s="115"/>
      <c r="F12" s="71"/>
      <c r="G12" s="65"/>
    </row>
    <row r="13" spans="1:7" customHeight="1" ht="14.1" s="66" customFormat="1">
      <c r="A13" s="72"/>
      <c r="B13" s="74" t="s">
        <v>105</v>
      </c>
      <c r="C13" s="117">
        <f>SUM(C6:C12)</f>
        <v>670430113.57118</v>
      </c>
      <c r="D13" s="117">
        <f>SUM(D6:D12)</f>
        <v>1016644121.6325</v>
      </c>
      <c r="E13" s="117">
        <f>SUM(E6:E12)</f>
        <v>111785198.83865</v>
      </c>
      <c r="F13" s="64"/>
      <c r="G13" s="65"/>
    </row>
    <row r="14" spans="1:7" customHeight="1" ht="8.1">
      <c r="A14" s="26"/>
      <c r="B14" s="19"/>
      <c r="C14" s="21"/>
      <c r="D14" s="21"/>
      <c r="E14" s="21"/>
      <c r="F14" s="21"/>
    </row>
    <row r="15" spans="1:7" customHeight="1" ht="9">
      <c r="A15" s="41"/>
      <c r="B15" s="41"/>
      <c r="C15" s="41"/>
      <c r="D15" s="41"/>
      <c r="E15" s="41"/>
      <c r="F15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16" spans="1:7" customHeight="1" ht="9">
      <c r="A16" s="41"/>
      <c r="B16" s="41"/>
      <c r="C16" s="41"/>
      <c r="D16" s="41"/>
      <c r="E16" s="41"/>
      <c r="F16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F15" r:id="rId_hyperlink_1"/>
  </hyperlinks>
  <printOptions gridLines="false" gridLinesSet="true" horizontalCentered="true"/>
  <pageMargins left="0.7" right="0.39370078740157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44"/>
  <sheetViews>
    <sheetView tabSelected="0" workbookViewId="0" showGridLines="false" showRowColHeaders="1">
      <selection activeCell="E22" sqref="E22"/>
    </sheetView>
  </sheetViews>
  <sheetFormatPr defaultRowHeight="14.4" outlineLevelRow="0" outlineLevelCol="0"/>
  <cols>
    <col min="1" max="1" width="4.7109375" customWidth="true" style="2"/>
    <col min="2" max="2" width="9.28515625" customWidth="true" style="2"/>
    <col min="3" max="3" width="7.140625" customWidth="true" style="2"/>
    <col min="4" max="4" width="39" customWidth="true" style="2"/>
    <col min="5" max="5" width="7" customWidth="true" style="2"/>
    <col min="6" max="6" width="9.5703125" customWidth="true" style="2"/>
    <col min="7" max="7" width="10.7109375" customWidth="true" style="2"/>
    <col min="8" max="8" width="10.5703125" customWidth="true" style="2"/>
    <col min="9" max="9" width="10" customWidth="true" style="2"/>
    <col min="10" max="10" width="11.5703125" customWidth="true" style="2"/>
    <col min="11" max="11" width="11.140625" customWidth="true" style="2"/>
    <col min="12" max="12" width="11.7109375" customWidth="true" style="2"/>
    <col min="13" max="13" width="9.140625" customWidth="true" style="2"/>
  </cols>
  <sheetData>
    <row r="1" spans="1:13" customHeight="1" ht="21">
      <c r="A1" s="44" t="s">
        <v>106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customHeight="1" ht="15.75">
      <c r="A2" s="46" t="str">
        <f>Table00!A2</f>
        <v>Tên công trình: Công trình DEMO</v>
      </c>
      <c r="B2" s="47"/>
      <c r="C2" s="118"/>
      <c r="D2" s="7"/>
      <c r="E2" s="8"/>
      <c r="F2" s="8"/>
      <c r="G2" s="8"/>
      <c r="H2" s="8"/>
      <c r="I2" s="8"/>
      <c r="J2" s="7"/>
      <c r="K2" s="48" t="s">
        <v>54</v>
      </c>
      <c r="L2" s="49" t="str">
        <f>SUBSTITUTE(A3,"Mã số công trình: ","",1)&amp;"-01"</f>
        <v>test01_01-01</v>
      </c>
    </row>
    <row r="3" spans="1:13" customHeight="1" ht="15.75">
      <c r="A3" s="50" t="str">
        <f>Table00!A3</f>
        <v>Mã số công trình: test01_01</v>
      </c>
      <c r="B3" s="13"/>
      <c r="C3" s="13"/>
      <c r="D3" s="11"/>
      <c r="E3" s="11"/>
      <c r="F3" s="11"/>
      <c r="G3" s="11"/>
      <c r="H3" s="11"/>
      <c r="I3" s="11"/>
      <c r="J3" s="11"/>
      <c r="K3" s="11"/>
      <c r="L3" s="119" t="s">
        <v>107</v>
      </c>
    </row>
    <row r="4" spans="1:13" customHeight="1" ht="15.75">
      <c r="A4" s="52" t="s">
        <v>108</v>
      </c>
      <c r="B4" s="13"/>
      <c r="C4" s="10" t="s">
        <v>109</v>
      </c>
      <c r="D4" s="11"/>
      <c r="E4" s="11"/>
      <c r="F4" s="11"/>
      <c r="G4" s="11"/>
      <c r="H4" s="11"/>
      <c r="I4" s="11"/>
      <c r="J4" s="11"/>
      <c r="K4" s="11"/>
      <c r="L4" s="12" t="s">
        <v>55</v>
      </c>
    </row>
    <row r="5" spans="1:13" customHeight="1" ht="13.5">
      <c r="A5" s="199" t="s">
        <v>56</v>
      </c>
      <c r="B5" s="201" t="s">
        <v>110</v>
      </c>
      <c r="C5" s="201" t="s">
        <v>111</v>
      </c>
      <c r="D5" s="201" t="s">
        <v>112</v>
      </c>
      <c r="E5" s="201" t="s">
        <v>113</v>
      </c>
      <c r="F5" s="201" t="s">
        <v>114</v>
      </c>
      <c r="G5" s="120" t="s">
        <v>115</v>
      </c>
      <c r="H5" s="120"/>
      <c r="I5" s="120"/>
      <c r="J5" s="120" t="s">
        <v>116</v>
      </c>
      <c r="K5" s="120"/>
      <c r="L5" s="121"/>
    </row>
    <row r="6" spans="1:13" customHeight="1" ht="13.5">
      <c r="A6" s="200"/>
      <c r="B6" s="202"/>
      <c r="C6" s="202"/>
      <c r="D6" s="202"/>
      <c r="E6" s="202"/>
      <c r="F6" s="202"/>
      <c r="G6" s="122" t="s">
        <v>97</v>
      </c>
      <c r="H6" s="122" t="s">
        <v>98</v>
      </c>
      <c r="I6" s="122" t="s">
        <v>117</v>
      </c>
      <c r="J6" s="122" t="s">
        <v>97</v>
      </c>
      <c r="K6" s="122" t="s">
        <v>98</v>
      </c>
      <c r="L6" s="123" t="s">
        <v>117</v>
      </c>
    </row>
    <row r="7" spans="1:13" customHeight="1" ht="8.1">
      <c r="A7" s="124"/>
      <c r="B7" s="58"/>
      <c r="C7" s="26"/>
      <c r="D7" s="19"/>
      <c r="E7" s="20"/>
      <c r="F7" s="20"/>
      <c r="G7" s="20"/>
      <c r="H7" s="20"/>
      <c r="I7" s="20"/>
      <c r="J7" s="59"/>
      <c r="K7" s="21"/>
      <c r="L7" s="125"/>
    </row>
    <row r="8" spans="1:13" customHeight="1" ht="15.75" s="66" customFormat="1">
      <c r="A8" s="180">
        <v>1</v>
      </c>
      <c r="B8" s="181" t="s">
        <v>118</v>
      </c>
      <c r="C8" s="182" t="s">
        <v>119</v>
      </c>
      <c r="D8" s="183" t="s">
        <v>120</v>
      </c>
      <c r="E8" s="184" t="s">
        <v>121</v>
      </c>
      <c r="F8" s="176">
        <v>1</v>
      </c>
      <c r="G8" s="185"/>
      <c r="H8" s="186">
        <f>Table07!F10</f>
        <v>312406.64</v>
      </c>
      <c r="I8" s="186"/>
      <c r="J8" s="186" t="str">
        <f>F8*G8</f>
        <v>0</v>
      </c>
      <c r="K8" s="187">
        <f>F8*H8</f>
        <v>312406.64</v>
      </c>
      <c r="L8" s="179" t="str">
        <f>F8*I8</f>
        <v>0</v>
      </c>
      <c r="M8" s="65"/>
    </row>
    <row r="9" spans="1:13" customHeight="1" ht="15.75">
      <c r="A9" s="180">
        <v>2</v>
      </c>
      <c r="B9" s="181" t="s">
        <v>122</v>
      </c>
      <c r="C9" s="182" t="s">
        <v>123</v>
      </c>
      <c r="D9" s="183" t="s">
        <v>124</v>
      </c>
      <c r="E9" s="184" t="s">
        <v>125</v>
      </c>
      <c r="F9" s="176">
        <v>1</v>
      </c>
      <c r="G9" s="185"/>
      <c r="H9" s="186">
        <f>Table07!F25</f>
        <v>168218.96</v>
      </c>
      <c r="I9" s="186"/>
      <c r="J9" s="186" t="str">
        <f>F9*G9</f>
        <v>0</v>
      </c>
      <c r="K9" s="187">
        <f>F9*H9</f>
        <v>168218.96</v>
      </c>
      <c r="L9" s="179" t="str">
        <f>F9*I9</f>
        <v>0</v>
      </c>
      <c r="M9" s="65"/>
    </row>
    <row r="10" spans="1:13" customHeight="1" ht="15.75">
      <c r="A10" s="180">
        <v>3</v>
      </c>
      <c r="B10" s="181" t="s">
        <v>126</v>
      </c>
      <c r="C10" s="182" t="s">
        <v>127</v>
      </c>
      <c r="D10" s="183" t="s">
        <v>128</v>
      </c>
      <c r="E10" s="184" t="s">
        <v>129</v>
      </c>
      <c r="F10" s="176">
        <v>1</v>
      </c>
      <c r="G10" s="185">
        <f>Table07!F40</f>
        <v>153111</v>
      </c>
      <c r="H10" s="186">
        <f>Table07!F48</f>
        <v>10309086</v>
      </c>
      <c r="I10" s="186">
        <f>Table07!F50</f>
        <v>1536394.6</v>
      </c>
      <c r="J10" s="186">
        <f>F10*G10</f>
        <v>153111</v>
      </c>
      <c r="K10" s="187">
        <f>F10*H10</f>
        <v>10309086</v>
      </c>
      <c r="L10" s="179">
        <f>F10*I10</f>
        <v>1536394.6</v>
      </c>
      <c r="M10" s="65"/>
    </row>
    <row r="11" spans="1:13" customHeight="1" ht="15.75">
      <c r="A11" s="180">
        <v>4</v>
      </c>
      <c r="B11" s="181" t="s">
        <v>130</v>
      </c>
      <c r="C11" s="182" t="s">
        <v>131</v>
      </c>
      <c r="D11" s="183" t="s">
        <v>132</v>
      </c>
      <c r="E11" s="184" t="s">
        <v>133</v>
      </c>
      <c r="F11" s="176">
        <v>1</v>
      </c>
      <c r="G11" s="185">
        <f>Table07!F65</f>
        <v>0</v>
      </c>
      <c r="H11" s="186">
        <f>Table07!F69</f>
        <v>427636.16</v>
      </c>
      <c r="I11" s="186"/>
      <c r="J11" s="186">
        <f>F11*G11</f>
        <v>0</v>
      </c>
      <c r="K11" s="187">
        <f>F11*H11</f>
        <v>427636.16</v>
      </c>
      <c r="L11" s="179" t="str">
        <f>F11*I11</f>
        <v>0</v>
      </c>
      <c r="M11" s="65"/>
    </row>
    <row r="12" spans="1:13" customHeight="1" ht="15.75">
      <c r="A12" s="180">
        <v>5</v>
      </c>
      <c r="B12" s="181" t="s">
        <v>134</v>
      </c>
      <c r="C12" s="182" t="s">
        <v>135</v>
      </c>
      <c r="D12" s="183" t="s">
        <v>136</v>
      </c>
      <c r="E12" s="184" t="s">
        <v>137</v>
      </c>
      <c r="F12" s="176">
        <v>1.9024</v>
      </c>
      <c r="G12" s="185">
        <f>Table07!F84</f>
        <v>0</v>
      </c>
      <c r="H12" s="186">
        <f>Table07!F88</f>
        <v>14076109.17</v>
      </c>
      <c r="I12" s="186"/>
      <c r="J12" s="186">
        <f>F12*G12</f>
        <v>0</v>
      </c>
      <c r="K12" s="187">
        <f>F12*H12</f>
        <v>26778390.085008</v>
      </c>
      <c r="L12" s="179" t="str">
        <f>F12*I12</f>
        <v>0</v>
      </c>
      <c r="M12" s="65"/>
    </row>
    <row r="13" spans="1:13" customHeight="1" ht="15.75">
      <c r="A13" s="180">
        <v>6</v>
      </c>
      <c r="B13" s="181" t="s">
        <v>138</v>
      </c>
      <c r="C13" s="182" t="s">
        <v>139</v>
      </c>
      <c r="D13" s="183" t="s">
        <v>140</v>
      </c>
      <c r="E13" s="184" t="s">
        <v>117</v>
      </c>
      <c r="F13" s="176">
        <v>12</v>
      </c>
      <c r="G13" s="185">
        <f>Table07!F103</f>
        <v>3897.705</v>
      </c>
      <c r="H13" s="186">
        <f>Table07!F110</f>
        <v>2637292.5</v>
      </c>
      <c r="I13" s="186">
        <f>Table07!F112</f>
        <v>640895.1</v>
      </c>
      <c r="J13" s="186">
        <f>F13*G13</f>
        <v>46772.46</v>
      </c>
      <c r="K13" s="187">
        <f>F13*H13</f>
        <v>31647510</v>
      </c>
      <c r="L13" s="179">
        <f>F13*I13</f>
        <v>7690741.2</v>
      </c>
      <c r="M13" s="65"/>
    </row>
    <row r="14" spans="1:13" customHeight="1" ht="15.75">
      <c r="A14" s="180">
        <v>7</v>
      </c>
      <c r="B14" s="181" t="s">
        <v>141</v>
      </c>
      <c r="C14" s="182" t="s">
        <v>142</v>
      </c>
      <c r="D14" s="183" t="s">
        <v>143</v>
      </c>
      <c r="E14" s="184" t="s">
        <v>144</v>
      </c>
      <c r="F14" s="176">
        <v>15</v>
      </c>
      <c r="G14" s="185">
        <f>Table07!F128</f>
        <v>0</v>
      </c>
      <c r="H14" s="186">
        <f>Table07!F132</f>
        <v>202192.425</v>
      </c>
      <c r="I14" s="186"/>
      <c r="J14" s="186">
        <f>F14*G14</f>
        <v>0</v>
      </c>
      <c r="K14" s="187">
        <f>F14*H14</f>
        <v>3032886.375</v>
      </c>
      <c r="L14" s="179" t="str">
        <f>F14*I14</f>
        <v>0</v>
      </c>
      <c r="M14" s="65"/>
    </row>
    <row r="15" spans="1:13" customHeight="1" ht="15.75">
      <c r="A15" s="180">
        <v>8</v>
      </c>
      <c r="B15" s="181" t="s">
        <v>145</v>
      </c>
      <c r="C15" s="182" t="s">
        <v>146</v>
      </c>
      <c r="D15" s="183" t="s">
        <v>147</v>
      </c>
      <c r="E15" s="184" t="s">
        <v>148</v>
      </c>
      <c r="F15" s="176">
        <v>45</v>
      </c>
      <c r="G15" s="185"/>
      <c r="H15" s="186">
        <f>Table07!F147</f>
        <v>177230.69</v>
      </c>
      <c r="I15" s="186"/>
      <c r="J15" s="186" t="str">
        <f>F15*G15</f>
        <v>0</v>
      </c>
      <c r="K15" s="187">
        <f>F15*H15</f>
        <v>7975381.05</v>
      </c>
      <c r="L15" s="179" t="str">
        <f>F15*I15</f>
        <v>0</v>
      </c>
      <c r="M15" s="65"/>
    </row>
    <row r="16" spans="1:13" customHeight="1" ht="15.75">
      <c r="A16" s="180">
        <v>9</v>
      </c>
      <c r="B16" s="181" t="s">
        <v>149</v>
      </c>
      <c r="C16" s="182" t="s">
        <v>150</v>
      </c>
      <c r="D16" s="183" t="s">
        <v>151</v>
      </c>
      <c r="E16" s="184" t="s">
        <v>152</v>
      </c>
      <c r="F16" s="176">
        <v>100</v>
      </c>
      <c r="G16" s="185">
        <f>Table07!F162</f>
        <v>0</v>
      </c>
      <c r="H16" s="186">
        <f>Table07!F165</f>
        <v>1357326.54</v>
      </c>
      <c r="I16" s="186"/>
      <c r="J16" s="186">
        <f>F16*G16</f>
        <v>0</v>
      </c>
      <c r="K16" s="187">
        <f>F16*H16</f>
        <v>135732654</v>
      </c>
      <c r="L16" s="179" t="str">
        <f>F16*I16</f>
        <v>0</v>
      </c>
      <c r="M16" s="65"/>
    </row>
    <row r="17" spans="1:13" customHeight="1" ht="15.75">
      <c r="A17" s="180">
        <v>10</v>
      </c>
      <c r="B17" s="181" t="s">
        <v>153</v>
      </c>
      <c r="C17" s="182" t="s">
        <v>154</v>
      </c>
      <c r="D17" s="183" t="s">
        <v>155</v>
      </c>
      <c r="E17" s="184" t="s">
        <v>121</v>
      </c>
      <c r="F17" s="176">
        <v>2</v>
      </c>
      <c r="G17" s="185"/>
      <c r="H17" s="186">
        <f>Table07!F180</f>
        <v>850106.53</v>
      </c>
      <c r="I17" s="186"/>
      <c r="J17" s="186" t="str">
        <f>F17*G17</f>
        <v>0</v>
      </c>
      <c r="K17" s="187">
        <f>F17*H17</f>
        <v>1700213.06</v>
      </c>
      <c r="L17" s="179" t="str">
        <f>F17*I17</f>
        <v>0</v>
      </c>
      <c r="M17" s="65"/>
    </row>
    <row r="18" spans="1:13" customHeight="1" ht="15.75">
      <c r="A18" s="180">
        <v>11</v>
      </c>
      <c r="B18" s="181" t="s">
        <v>156</v>
      </c>
      <c r="C18" s="182" t="s">
        <v>157</v>
      </c>
      <c r="D18" s="183" t="s">
        <v>158</v>
      </c>
      <c r="E18" s="184" t="s">
        <v>159</v>
      </c>
      <c r="F18" s="176">
        <v>1</v>
      </c>
      <c r="G18" s="185"/>
      <c r="H18" s="186">
        <f>Table07!F195</f>
        <v>2018627.52</v>
      </c>
      <c r="I18" s="186">
        <f>Table07!F197</f>
        <v>1187265.336</v>
      </c>
      <c r="J18" s="186" t="str">
        <f>F18*G18</f>
        <v>0</v>
      </c>
      <c r="K18" s="187">
        <f>F18*H18</f>
        <v>2018627.52</v>
      </c>
      <c r="L18" s="179">
        <f>F18*I18</f>
        <v>1187265.336</v>
      </c>
      <c r="M18" s="65"/>
    </row>
    <row r="19" spans="1:13" customHeight="1" ht="15.75">
      <c r="A19" s="180">
        <v>12</v>
      </c>
      <c r="B19" s="181" t="s">
        <v>160</v>
      </c>
      <c r="C19" s="182" t="s">
        <v>161</v>
      </c>
      <c r="D19" s="183" t="s">
        <v>162</v>
      </c>
      <c r="E19" s="184" t="s">
        <v>163</v>
      </c>
      <c r="F19" s="176">
        <v>1</v>
      </c>
      <c r="G19" s="185">
        <f>Table07!F212</f>
        <v>0</v>
      </c>
      <c r="H19" s="186">
        <f>Table07!F215</f>
        <v>269707.113</v>
      </c>
      <c r="I19" s="186"/>
      <c r="J19" s="186">
        <f>F19*G19</f>
        <v>0</v>
      </c>
      <c r="K19" s="187">
        <f>F19*H19</f>
        <v>269707.113</v>
      </c>
      <c r="L19" s="179" t="str">
        <f>F19*I19</f>
        <v>0</v>
      </c>
      <c r="M19" s="65"/>
    </row>
    <row r="20" spans="1:13" customHeight="1" ht="15.75">
      <c r="A20" s="180">
        <v>13</v>
      </c>
      <c r="B20" s="181" t="s">
        <v>164</v>
      </c>
      <c r="C20" s="182" t="s">
        <v>165</v>
      </c>
      <c r="D20" s="183" t="s">
        <v>166</v>
      </c>
      <c r="E20" s="184" t="s">
        <v>167</v>
      </c>
      <c r="F20" s="176">
        <v>456</v>
      </c>
      <c r="G20" s="185">
        <f>Table07!F230</f>
        <v>321.3</v>
      </c>
      <c r="H20" s="186">
        <f>Table07!F233</f>
        <v>158603.56</v>
      </c>
      <c r="I20" s="186"/>
      <c r="J20" s="186">
        <f>F20*G20</f>
        <v>146512.8</v>
      </c>
      <c r="K20" s="187">
        <f>F20*H20</f>
        <v>72323223.36</v>
      </c>
      <c r="L20" s="179" t="str">
        <f>F20*I20</f>
        <v>0</v>
      </c>
      <c r="M20" s="65"/>
    </row>
    <row r="21" spans="1:13" customHeight="1" ht="15.75">
      <c r="A21" s="180">
        <v>14</v>
      </c>
      <c r="B21" s="181" t="s">
        <v>168</v>
      </c>
      <c r="C21" s="182" t="s">
        <v>169</v>
      </c>
      <c r="D21" s="183" t="s">
        <v>170</v>
      </c>
      <c r="E21" s="184" t="s">
        <v>171</v>
      </c>
      <c r="F21" s="176">
        <v>22</v>
      </c>
      <c r="G21" s="185">
        <f>Table07!F248</f>
        <v>87913.38</v>
      </c>
      <c r="H21" s="186">
        <f>Table07!F253</f>
        <v>355739</v>
      </c>
      <c r="I21" s="186"/>
      <c r="J21" s="186">
        <f>F21*G21</f>
        <v>1934094.36</v>
      </c>
      <c r="K21" s="187">
        <f>F21*H21</f>
        <v>7826258</v>
      </c>
      <c r="L21" s="179" t="str">
        <f>F21*I21</f>
        <v>0</v>
      </c>
      <c r="M21" s="65"/>
    </row>
    <row r="22" spans="1:13" customHeight="1" ht="15.75">
      <c r="A22" s="180">
        <v>15</v>
      </c>
      <c r="B22" s="181" t="s">
        <v>172</v>
      </c>
      <c r="C22" s="182" t="s">
        <v>173</v>
      </c>
      <c r="D22" s="183" t="s">
        <v>174</v>
      </c>
      <c r="E22" s="184" t="s">
        <v>175</v>
      </c>
      <c r="F22" s="176">
        <v>11</v>
      </c>
      <c r="G22" s="185"/>
      <c r="H22" s="186">
        <f>Table07!F268</f>
        <v>43322.29</v>
      </c>
      <c r="I22" s="186"/>
      <c r="J22" s="186" t="str">
        <f>F22*G22</f>
        <v>0</v>
      </c>
      <c r="K22" s="187">
        <f>F22*H22</f>
        <v>476545.19</v>
      </c>
      <c r="L22" s="179" t="str">
        <f>F22*I22</f>
        <v>0</v>
      </c>
      <c r="M22" s="65"/>
    </row>
    <row r="23" spans="1:13" customHeight="1" ht="15.75">
      <c r="A23" s="180">
        <v>16</v>
      </c>
      <c r="B23" s="181" t="s">
        <v>176</v>
      </c>
      <c r="C23" s="182" t="s">
        <v>177</v>
      </c>
      <c r="D23" s="183" t="s">
        <v>178</v>
      </c>
      <c r="E23" s="184" t="s">
        <v>167</v>
      </c>
      <c r="F23" s="176">
        <v>344</v>
      </c>
      <c r="G23" s="185">
        <f>Table07!F283</f>
        <v>9101.82</v>
      </c>
      <c r="H23" s="186">
        <f>Table07!F287</f>
        <v>82294.3</v>
      </c>
      <c r="I23" s="186"/>
      <c r="J23" s="186">
        <f>F23*G23</f>
        <v>3131026.08</v>
      </c>
      <c r="K23" s="187">
        <f>F23*H23</f>
        <v>28309239.2</v>
      </c>
      <c r="L23" s="179" t="str">
        <f>F23*I23</f>
        <v>0</v>
      </c>
      <c r="M23" s="65"/>
    </row>
    <row r="24" spans="1:13" customHeight="1" ht="15.75">
      <c r="A24" s="180">
        <v>17</v>
      </c>
      <c r="B24" s="181" t="s">
        <v>179</v>
      </c>
      <c r="C24" s="182" t="s">
        <v>180</v>
      </c>
      <c r="D24" s="183" t="s">
        <v>181</v>
      </c>
      <c r="E24" s="184" t="s">
        <v>182</v>
      </c>
      <c r="F24" s="176">
        <v>23</v>
      </c>
      <c r="G24" s="185">
        <f>Table07!F302</f>
        <v>403961.3578</v>
      </c>
      <c r="H24" s="186">
        <f>Table07!F309</f>
        <v>2504861.97</v>
      </c>
      <c r="I24" s="186">
        <f>Table07!F311</f>
        <v>53018.9616</v>
      </c>
      <c r="J24" s="186">
        <f>F24*G24</f>
        <v>9291111.2294</v>
      </c>
      <c r="K24" s="187">
        <f>F24*H24</f>
        <v>57611825.31</v>
      </c>
      <c r="L24" s="179">
        <f>F24*I24</f>
        <v>1219436.1168</v>
      </c>
      <c r="M24" s="65"/>
    </row>
    <row r="25" spans="1:13" customHeight="1" ht="15.75">
      <c r="A25" s="180">
        <v>18</v>
      </c>
      <c r="B25" s="181" t="s">
        <v>183</v>
      </c>
      <c r="C25" s="182" t="s">
        <v>184</v>
      </c>
      <c r="D25" s="183" t="s">
        <v>185</v>
      </c>
      <c r="E25" s="184" t="s">
        <v>186</v>
      </c>
      <c r="F25" s="176">
        <v>1</v>
      </c>
      <c r="G25" s="185">
        <f>Table07!F328</f>
        <v>279867.984</v>
      </c>
      <c r="H25" s="186">
        <f>Table07!F332</f>
        <v>606373.43</v>
      </c>
      <c r="I25" s="186">
        <f>Table07!F334</f>
        <v>619968.2496</v>
      </c>
      <c r="J25" s="186">
        <f>F25*G25</f>
        <v>279867.984</v>
      </c>
      <c r="K25" s="187">
        <f>F25*H25</f>
        <v>606373.43</v>
      </c>
      <c r="L25" s="179">
        <f>F25*I25</f>
        <v>619968.2496</v>
      </c>
      <c r="M25" s="65"/>
    </row>
    <row r="26" spans="1:13" customHeight="1" ht="15.75">
      <c r="A26" s="180">
        <v>19</v>
      </c>
      <c r="B26" s="181" t="s">
        <v>187</v>
      </c>
      <c r="C26" s="182" t="s">
        <v>188</v>
      </c>
      <c r="D26" s="183" t="s">
        <v>189</v>
      </c>
      <c r="E26" s="184" t="s">
        <v>186</v>
      </c>
      <c r="F26" s="176">
        <v>123</v>
      </c>
      <c r="G26" s="185">
        <f>Table07!F351</f>
        <v>785866.17876</v>
      </c>
      <c r="H26" s="186">
        <f>Table07!F360</f>
        <v>188606.08</v>
      </c>
      <c r="I26" s="186"/>
      <c r="J26" s="186">
        <f>F26*G26</f>
        <v>96661539.98748</v>
      </c>
      <c r="K26" s="187">
        <f>F26*H26</f>
        <v>23198547.84</v>
      </c>
      <c r="L26" s="179" t="str">
        <f>F26*I26</f>
        <v>0</v>
      </c>
      <c r="M26" s="65"/>
    </row>
    <row r="27" spans="1:13" customHeight="1" ht="15.75">
      <c r="A27" s="180">
        <v>20</v>
      </c>
      <c r="B27" s="181" t="s">
        <v>190</v>
      </c>
      <c r="C27" s="182" t="s">
        <v>191</v>
      </c>
      <c r="D27" s="183" t="s">
        <v>192</v>
      </c>
      <c r="E27" s="184" t="s">
        <v>186</v>
      </c>
      <c r="F27" s="176">
        <v>1</v>
      </c>
      <c r="G27" s="185">
        <f>Table07!F375</f>
        <v>1599559.94</v>
      </c>
      <c r="H27" s="186">
        <f>Table07!F380</f>
        <v>1352434.98</v>
      </c>
      <c r="I27" s="186">
        <f>Table07!F382</f>
        <v>54364.732</v>
      </c>
      <c r="J27" s="186">
        <f>F27*G27</f>
        <v>1599559.94</v>
      </c>
      <c r="K27" s="187">
        <f>F27*H27</f>
        <v>1352434.98</v>
      </c>
      <c r="L27" s="179">
        <f>F27*I27</f>
        <v>54364.732</v>
      </c>
      <c r="M27" s="65"/>
    </row>
    <row r="28" spans="1:13" customHeight="1" ht="15.75">
      <c r="A28" s="180">
        <v>21</v>
      </c>
      <c r="B28" s="181" t="s">
        <v>193</v>
      </c>
      <c r="C28" s="182" t="s">
        <v>194</v>
      </c>
      <c r="D28" s="183" t="s">
        <v>195</v>
      </c>
      <c r="E28" s="184" t="s">
        <v>137</v>
      </c>
      <c r="F28" s="176">
        <v>1</v>
      </c>
      <c r="G28" s="185">
        <f>Table07!F397</f>
        <v>11865653.8</v>
      </c>
      <c r="H28" s="186">
        <f>Table07!F402</f>
        <v>6056023.35</v>
      </c>
      <c r="I28" s="186"/>
      <c r="J28" s="186">
        <f>F28*G28</f>
        <v>11865653.8</v>
      </c>
      <c r="K28" s="187">
        <f>F28*H28</f>
        <v>6056023.35</v>
      </c>
      <c r="L28" s="179" t="str">
        <f>F28*I28</f>
        <v>0</v>
      </c>
      <c r="M28" s="65"/>
    </row>
    <row r="29" spans="1:13" customHeight="1" ht="15.75">
      <c r="A29" s="180">
        <v>22</v>
      </c>
      <c r="B29" s="181" t="s">
        <v>196</v>
      </c>
      <c r="C29" s="182" t="s">
        <v>197</v>
      </c>
      <c r="D29" s="183" t="s">
        <v>198</v>
      </c>
      <c r="E29" s="184" t="s">
        <v>137</v>
      </c>
      <c r="F29" s="176">
        <v>2.1</v>
      </c>
      <c r="G29" s="185">
        <f>Table07!F417</f>
        <v>3964760.8</v>
      </c>
      <c r="H29" s="186">
        <f>Table07!F422</f>
        <v>4420455</v>
      </c>
      <c r="I29" s="186"/>
      <c r="J29" s="186">
        <f>F29*G29</f>
        <v>8325997.68</v>
      </c>
      <c r="K29" s="187">
        <f>F29*H29</f>
        <v>9282955.5</v>
      </c>
      <c r="L29" s="179" t="str">
        <f>F29*I29</f>
        <v>0</v>
      </c>
      <c r="M29" s="65"/>
    </row>
    <row r="30" spans="1:13" customHeight="1" ht="15.75">
      <c r="A30" s="180">
        <v>23</v>
      </c>
      <c r="B30" s="181" t="s">
        <v>199</v>
      </c>
      <c r="C30" s="182" t="s">
        <v>200</v>
      </c>
      <c r="D30" s="183" t="s">
        <v>201</v>
      </c>
      <c r="E30" s="184" t="s">
        <v>186</v>
      </c>
      <c r="F30" s="176">
        <v>12</v>
      </c>
      <c r="G30" s="185">
        <f>Table07!F437</f>
        <v>1400.42</v>
      </c>
      <c r="H30" s="186">
        <f>Table07!F442</f>
        <v>165085.96</v>
      </c>
      <c r="I30" s="186">
        <f>Table07!F444</f>
        <v>62046.705</v>
      </c>
      <c r="J30" s="186">
        <f>F30*G30</f>
        <v>16805.04</v>
      </c>
      <c r="K30" s="187">
        <f>F30*H30</f>
        <v>1981031.52</v>
      </c>
      <c r="L30" s="179">
        <f>F30*I30</f>
        <v>744560.46</v>
      </c>
      <c r="M30" s="65"/>
    </row>
    <row r="31" spans="1:13" customHeight="1" ht="15.75">
      <c r="A31" s="180">
        <v>24</v>
      </c>
      <c r="B31" s="181" t="s">
        <v>202</v>
      </c>
      <c r="C31" s="182" t="s">
        <v>203</v>
      </c>
      <c r="D31" s="183" t="s">
        <v>204</v>
      </c>
      <c r="E31" s="184" t="s">
        <v>186</v>
      </c>
      <c r="F31" s="176">
        <v>3</v>
      </c>
      <c r="G31" s="185">
        <f>Table07!F460</f>
        <v>3800.38</v>
      </c>
      <c r="H31" s="186">
        <f>Table07!F465</f>
        <v>1838168.67</v>
      </c>
      <c r="I31" s="186">
        <f>Table07!F467</f>
        <v>63819.468</v>
      </c>
      <c r="J31" s="186">
        <f>F31*G31</f>
        <v>11401.14</v>
      </c>
      <c r="K31" s="187">
        <f>F31*H31</f>
        <v>5514506.01</v>
      </c>
      <c r="L31" s="179">
        <f>F31*I31</f>
        <v>191458.404</v>
      </c>
      <c r="M31" s="65"/>
    </row>
    <row r="32" spans="1:13" customHeight="1" ht="15.75">
      <c r="A32" s="180">
        <v>25</v>
      </c>
      <c r="B32" s="181" t="s">
        <v>205</v>
      </c>
      <c r="C32" s="182" t="s">
        <v>206</v>
      </c>
      <c r="D32" s="183" t="s">
        <v>207</v>
      </c>
      <c r="E32" s="184" t="s">
        <v>163</v>
      </c>
      <c r="F32" s="176">
        <v>1</v>
      </c>
      <c r="G32" s="185">
        <f>Table07!F482</f>
        <v>979700</v>
      </c>
      <c r="H32" s="186">
        <f>Table07!F485</f>
        <v>88409.1</v>
      </c>
      <c r="I32" s="186"/>
      <c r="J32" s="186">
        <f>F32*G32</f>
        <v>979700</v>
      </c>
      <c r="K32" s="187">
        <f>F32*H32</f>
        <v>88409.1</v>
      </c>
      <c r="L32" s="179" t="str">
        <f>F32*I32</f>
        <v>0</v>
      </c>
      <c r="M32" s="65"/>
    </row>
    <row r="33" spans="1:13" customHeight="1" ht="15.75">
      <c r="A33" s="180">
        <v>26</v>
      </c>
      <c r="B33" s="181" t="s">
        <v>208</v>
      </c>
      <c r="C33" s="182" t="s">
        <v>209</v>
      </c>
      <c r="D33" s="183" t="s">
        <v>210</v>
      </c>
      <c r="E33" s="184" t="s">
        <v>186</v>
      </c>
      <c r="F33" s="176">
        <v>1</v>
      </c>
      <c r="G33" s="185">
        <f>Table07!F500</f>
        <v>877925.633</v>
      </c>
      <c r="H33" s="186">
        <f>Table07!F508</f>
        <v>7365373.6</v>
      </c>
      <c r="I33" s="186">
        <f>Table07!F510</f>
        <v>305390.4165</v>
      </c>
      <c r="J33" s="186">
        <f>F33*G33</f>
        <v>877925.633</v>
      </c>
      <c r="K33" s="187">
        <f>F33*H33</f>
        <v>7365373.6</v>
      </c>
      <c r="L33" s="179">
        <f>F33*I33</f>
        <v>305390.4165</v>
      </c>
      <c r="M33" s="65"/>
    </row>
    <row r="34" spans="1:13" customHeight="1" ht="15.75">
      <c r="A34" s="180">
        <v>27</v>
      </c>
      <c r="B34" s="181" t="s">
        <v>211</v>
      </c>
      <c r="C34" s="182" t="s">
        <v>212</v>
      </c>
      <c r="D34" s="183" t="s">
        <v>213</v>
      </c>
      <c r="E34" s="184" t="s">
        <v>163</v>
      </c>
      <c r="F34" s="176">
        <v>10</v>
      </c>
      <c r="G34" s="185">
        <f>Table07!F527</f>
        <v>297150</v>
      </c>
      <c r="H34" s="186">
        <f>Table07!F531</f>
        <v>44204.55</v>
      </c>
      <c r="I34" s="186"/>
      <c r="J34" s="186">
        <f>F34*G34</f>
        <v>2971500</v>
      </c>
      <c r="K34" s="187">
        <f>F34*H34</f>
        <v>442045.5</v>
      </c>
      <c r="L34" s="179" t="str">
        <f>F34*I34</f>
        <v>0</v>
      </c>
      <c r="M34" s="65"/>
    </row>
    <row r="35" spans="1:13" customHeight="1" ht="15.75">
      <c r="A35" s="180">
        <v>28</v>
      </c>
      <c r="B35" s="181" t="s">
        <v>214</v>
      </c>
      <c r="C35" s="182" t="s">
        <v>215</v>
      </c>
      <c r="D35" s="183" t="s">
        <v>216</v>
      </c>
      <c r="E35" s="184" t="s">
        <v>137</v>
      </c>
      <c r="F35" s="176">
        <v>2</v>
      </c>
      <c r="G35" s="185">
        <f>Table07!F546</f>
        <v>648064.8</v>
      </c>
      <c r="H35" s="186">
        <f>Table07!F550</f>
        <v>12819319.5</v>
      </c>
      <c r="I35" s="186"/>
      <c r="J35" s="186">
        <f>F35*G35</f>
        <v>1296129.6</v>
      </c>
      <c r="K35" s="187">
        <f>F35*H35</f>
        <v>25638639</v>
      </c>
      <c r="L35" s="179" t="str">
        <f>F35*I35</f>
        <v>0</v>
      </c>
      <c r="M35" s="65"/>
    </row>
    <row r="36" spans="1:13" customHeight="1" ht="15.75">
      <c r="A36" s="180">
        <v>29</v>
      </c>
      <c r="B36" s="181" t="s">
        <v>217</v>
      </c>
      <c r="C36" s="182" t="s">
        <v>218</v>
      </c>
      <c r="D36" s="183" t="s">
        <v>219</v>
      </c>
      <c r="E36" s="184" t="s">
        <v>137</v>
      </c>
      <c r="F36" s="176">
        <v>4</v>
      </c>
      <c r="G36" s="185">
        <f>Table07!F565</f>
        <v>17847129.3</v>
      </c>
      <c r="H36" s="186">
        <f>Table07!F570</f>
        <v>8840910</v>
      </c>
      <c r="I36" s="186"/>
      <c r="J36" s="186">
        <f>F36*G36</f>
        <v>71388517.2</v>
      </c>
      <c r="K36" s="187">
        <f>F36*H36</f>
        <v>35363640</v>
      </c>
      <c r="L36" s="179" t="str">
        <f>F36*I36</f>
        <v>0</v>
      </c>
      <c r="M36" s="65"/>
    </row>
    <row r="37" spans="1:13" customHeight="1" ht="15.75">
      <c r="A37" s="180">
        <v>30</v>
      </c>
      <c r="B37" s="181" t="s">
        <v>220</v>
      </c>
      <c r="C37" s="182" t="s">
        <v>221</v>
      </c>
      <c r="D37" s="183" t="s">
        <v>222</v>
      </c>
      <c r="E37" s="184" t="s">
        <v>186</v>
      </c>
      <c r="F37" s="176">
        <v>1</v>
      </c>
      <c r="G37" s="185">
        <f>Table07!F585</f>
        <v>772076.6634</v>
      </c>
      <c r="H37" s="186">
        <f>Table07!F593</f>
        <v>6466925.01</v>
      </c>
      <c r="I37" s="186">
        <f>Table07!F595</f>
        <v>266831.1717</v>
      </c>
      <c r="J37" s="186">
        <f>F37*G37</f>
        <v>772076.6634</v>
      </c>
      <c r="K37" s="187">
        <f>F37*H37</f>
        <v>6466925.01</v>
      </c>
      <c r="L37" s="179">
        <f>F37*I37</f>
        <v>266831.1717</v>
      </c>
      <c r="M37" s="65"/>
    </row>
    <row r="38" spans="1:13" customHeight="1" ht="15.75">
      <c r="A38" s="180"/>
      <c r="B38" s="181"/>
      <c r="C38" s="182"/>
      <c r="D38" s="183"/>
      <c r="E38" s="184"/>
      <c r="F38" s="176"/>
      <c r="G38" s="185"/>
      <c r="H38" s="186"/>
      <c r="I38" s="186"/>
      <c r="J38" s="186"/>
      <c r="K38" s="187"/>
      <c r="L38" s="179"/>
      <c r="M38" s="65"/>
    </row>
    <row r="39" spans="1:13" customHeight="1" ht="15.75" s="66" customFormat="1">
      <c r="A39" s="171"/>
      <c r="B39" s="172"/>
      <c r="C39" s="173"/>
      <c r="D39" s="174"/>
      <c r="E39" s="175"/>
      <c r="F39" s="176"/>
      <c r="G39" s="177"/>
      <c r="H39" s="177"/>
      <c r="I39" s="177"/>
      <c r="J39" s="177"/>
      <c r="K39" s="178"/>
      <c r="L39" s="179"/>
      <c r="M39" s="65"/>
    </row>
    <row r="40" spans="1:13" customHeight="1" ht="15.75" s="66" customFormat="1">
      <c r="A40" s="126"/>
      <c r="B40" s="127"/>
      <c r="C40" s="110"/>
      <c r="D40" s="74" t="s">
        <v>223</v>
      </c>
      <c r="E40" s="75"/>
      <c r="F40" s="128"/>
      <c r="G40" s="129"/>
      <c r="H40" s="129"/>
      <c r="I40" s="129"/>
      <c r="J40" s="130">
        <f>SUM(J8:J39)</f>
        <v>211749302.59728</v>
      </c>
      <c r="K40" s="130">
        <f>SUM(K8:K39)</f>
        <v>510276712.86301</v>
      </c>
      <c r="L40" s="131">
        <f>SUM(L8:L39)</f>
        <v>13816410.6866</v>
      </c>
      <c r="M40" s="65"/>
    </row>
    <row r="41" spans="1:13" customHeight="1" ht="8.1">
      <c r="A41" s="132"/>
      <c r="B41" s="133"/>
      <c r="C41" s="133"/>
      <c r="D41" s="134"/>
      <c r="E41" s="135"/>
      <c r="F41" s="135"/>
      <c r="G41" s="135"/>
      <c r="H41" s="135"/>
      <c r="I41" s="135"/>
      <c r="J41" s="136"/>
      <c r="K41" s="137"/>
      <c r="L41" s="138"/>
    </row>
    <row r="42" spans="1:13" customHeight="1" ht="8.1">
      <c r="A42" s="139"/>
      <c r="B42" s="139"/>
      <c r="C42" s="139"/>
      <c r="D42" s="140"/>
      <c r="E42" s="141"/>
      <c r="F42" s="141"/>
      <c r="G42" s="141"/>
      <c r="H42" s="141"/>
      <c r="I42" s="141"/>
      <c r="J42" s="142"/>
      <c r="K42" s="143"/>
      <c r="L42" s="143"/>
    </row>
    <row r="43" spans="1:13" customHeight="1" ht="9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44" spans="1:13" customHeight="1" ht="9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F5:F6"/>
    <mergeCell ref="E5:E6"/>
    <mergeCell ref="D5:D6"/>
    <mergeCell ref="C5:C6"/>
    <mergeCell ref="B5:B6"/>
  </mergeCells>
  <hyperlinks>
    <hyperlink ref="L43" r:id="rId_hyperlink_1"/>
  </hyperlinks>
  <printOptions gridLines="false" gridLinesSet="true" horizontalCentered="true"/>
  <pageMargins left="0.48" right="0.19" top="0.47244094488189" bottom="0.51181102362205" header="0.2755905511811" footer="0.23622047244094"/>
  <pageSetup paperSize="9" orientation="landscape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9"/>
  <sheetViews>
    <sheetView tabSelected="0" workbookViewId="0" showGridLines="false" showRowColHeaders="1">
      <selection activeCell="E22" sqref="E22"/>
    </sheetView>
  </sheetViews>
  <sheetFormatPr defaultRowHeight="14.4" outlineLevelRow="0" outlineLevelCol="0"/>
  <cols>
    <col min="1" max="1" width="4.7109375" customWidth="true" style="2"/>
    <col min="2" max="2" width="9.28515625" customWidth="true" style="2"/>
    <col min="3" max="3" width="7.140625" customWidth="true" style="2"/>
    <col min="4" max="4" width="39" customWidth="true" style="2"/>
    <col min="5" max="5" width="7" customWidth="true" style="2"/>
    <col min="6" max="6" width="9.5703125" customWidth="true" style="2"/>
    <col min="7" max="7" width="10.7109375" customWidth="true" style="2"/>
    <col min="8" max="8" width="10.5703125" customWidth="true" style="2"/>
    <col min="9" max="9" width="10" customWidth="true" style="2"/>
    <col min="10" max="10" width="11.5703125" customWidth="true" style="2"/>
    <col min="11" max="11" width="11.140625" customWidth="true" style="2"/>
    <col min="12" max="12" width="11.7109375" customWidth="true" style="2"/>
    <col min="13" max="13" width="9.140625" customWidth="true" style="2"/>
  </cols>
  <sheetData>
    <row r="1" spans="1:13" customHeight="1" ht="21">
      <c r="A1" s="44" t="s">
        <v>106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customHeight="1" ht="15.75">
      <c r="A2" s="46" t="str">
        <f>Table00!A2</f>
        <v>Tên công trình: Công trình DEMO</v>
      </c>
      <c r="B2" s="47"/>
      <c r="C2" s="118"/>
      <c r="D2" s="7"/>
      <c r="E2" s="8"/>
      <c r="F2" s="8"/>
      <c r="G2" s="8"/>
      <c r="H2" s="8"/>
      <c r="I2" s="8"/>
      <c r="J2" s="7"/>
      <c r="K2" s="48" t="s">
        <v>54</v>
      </c>
      <c r="L2" s="49" t="str">
        <f>SUBSTITUTE(A3,"Mã số công trình: ","",1)&amp;"-01"</f>
        <v>test01_01-01</v>
      </c>
    </row>
    <row r="3" spans="1:13" customHeight="1" ht="15.75">
      <c r="A3" s="50" t="str">
        <f>Table00!A3</f>
        <v>Mã số công trình: test01_01</v>
      </c>
      <c r="B3" s="13"/>
      <c r="C3" s="13"/>
      <c r="D3" s="11"/>
      <c r="E3" s="11"/>
      <c r="F3" s="11"/>
      <c r="G3" s="11"/>
      <c r="H3" s="11"/>
      <c r="I3" s="11"/>
      <c r="J3" s="11"/>
      <c r="K3" s="11"/>
      <c r="L3" s="119" t="s">
        <v>224</v>
      </c>
    </row>
    <row r="4" spans="1:13" customHeight="1" ht="15.75">
      <c r="A4" s="52" t="s">
        <v>108</v>
      </c>
      <c r="B4" s="13"/>
      <c r="C4" s="10" t="s">
        <v>225</v>
      </c>
      <c r="D4" s="11"/>
      <c r="E4" s="11"/>
      <c r="F4" s="11"/>
      <c r="G4" s="11"/>
      <c r="H4" s="11"/>
      <c r="I4" s="11"/>
      <c r="J4" s="11"/>
      <c r="K4" s="11"/>
      <c r="L4" s="12" t="s">
        <v>55</v>
      </c>
    </row>
    <row r="5" spans="1:13" customHeight="1" ht="13.5">
      <c r="A5" s="199" t="s">
        <v>56</v>
      </c>
      <c r="B5" s="201" t="s">
        <v>110</v>
      </c>
      <c r="C5" s="201" t="s">
        <v>111</v>
      </c>
      <c r="D5" s="201" t="s">
        <v>112</v>
      </c>
      <c r="E5" s="201" t="s">
        <v>113</v>
      </c>
      <c r="F5" s="201" t="s">
        <v>114</v>
      </c>
      <c r="G5" s="120" t="s">
        <v>115</v>
      </c>
      <c r="H5" s="120"/>
      <c r="I5" s="120"/>
      <c r="J5" s="120" t="s">
        <v>116</v>
      </c>
      <c r="K5" s="120"/>
      <c r="L5" s="121"/>
    </row>
    <row r="6" spans="1:13" customHeight="1" ht="13.5">
      <c r="A6" s="200"/>
      <c r="B6" s="202"/>
      <c r="C6" s="202"/>
      <c r="D6" s="202"/>
      <c r="E6" s="202"/>
      <c r="F6" s="202"/>
      <c r="G6" s="122" t="s">
        <v>97</v>
      </c>
      <c r="H6" s="122" t="s">
        <v>98</v>
      </c>
      <c r="I6" s="122" t="s">
        <v>117</v>
      </c>
      <c r="J6" s="122" t="s">
        <v>97</v>
      </c>
      <c r="K6" s="122" t="s">
        <v>98</v>
      </c>
      <c r="L6" s="123" t="s">
        <v>117</v>
      </c>
    </row>
    <row r="7" spans="1:13" customHeight="1" ht="8.1">
      <c r="A7" s="124"/>
      <c r="B7" s="58"/>
      <c r="C7" s="26"/>
      <c r="D7" s="19"/>
      <c r="E7" s="20"/>
      <c r="F7" s="20"/>
      <c r="G7" s="20"/>
      <c r="H7" s="20"/>
      <c r="I7" s="20"/>
      <c r="J7" s="59"/>
      <c r="K7" s="21"/>
      <c r="L7" s="125"/>
    </row>
    <row r="8" spans="1:13" customHeight="1" ht="15.75" s="66" customFormat="1">
      <c r="A8" s="180">
        <v>1</v>
      </c>
      <c r="B8" s="181" t="s">
        <v>226</v>
      </c>
      <c r="C8" s="182" t="s">
        <v>227</v>
      </c>
      <c r="D8" s="183" t="s">
        <v>228</v>
      </c>
      <c r="E8" s="184" t="s">
        <v>186</v>
      </c>
      <c r="F8" s="176">
        <v>1</v>
      </c>
      <c r="G8" s="185">
        <f>Table07!F612</f>
        <v>296229.62</v>
      </c>
      <c r="H8" s="186">
        <f>Table07!F616</f>
        <v>1384353.36</v>
      </c>
      <c r="I8" s="186">
        <f>Table07!F618</f>
        <v>63819.468</v>
      </c>
      <c r="J8" s="186">
        <f>F8*G8</f>
        <v>296229.62</v>
      </c>
      <c r="K8" s="187">
        <f>F8*H8</f>
        <v>1384353.36</v>
      </c>
      <c r="L8" s="179">
        <f>F8*I8</f>
        <v>63819.468</v>
      </c>
      <c r="M8" s="65"/>
    </row>
    <row r="9" spans="1:13" customHeight="1" ht="15.75">
      <c r="A9" s="180">
        <v>2</v>
      </c>
      <c r="B9" s="181" t="s">
        <v>229</v>
      </c>
      <c r="C9" s="182" t="s">
        <v>230</v>
      </c>
      <c r="D9" s="183" t="s">
        <v>231</v>
      </c>
      <c r="E9" s="184" t="s">
        <v>186</v>
      </c>
      <c r="F9" s="176">
        <v>12</v>
      </c>
      <c r="G9" s="185">
        <f>Table07!F633</f>
        <v>461570</v>
      </c>
      <c r="H9" s="186">
        <f>Table07!F637</f>
        <v>132613.65</v>
      </c>
      <c r="I9" s="186">
        <f>Table07!F639</f>
        <v>44905.95</v>
      </c>
      <c r="J9" s="186">
        <f>F9*G9</f>
        <v>5538840</v>
      </c>
      <c r="K9" s="187">
        <f>F9*H9</f>
        <v>1591363.8</v>
      </c>
      <c r="L9" s="179">
        <f>F9*I9</f>
        <v>538871.4</v>
      </c>
      <c r="M9" s="65"/>
    </row>
    <row r="10" spans="1:13" customHeight="1" ht="15.75">
      <c r="A10" s="180">
        <v>3</v>
      </c>
      <c r="B10" s="181" t="s">
        <v>232</v>
      </c>
      <c r="C10" s="182" t="s">
        <v>233</v>
      </c>
      <c r="D10" s="183" t="s">
        <v>234</v>
      </c>
      <c r="E10" s="184" t="s">
        <v>235</v>
      </c>
      <c r="F10" s="176">
        <v>12</v>
      </c>
      <c r="G10" s="185">
        <f>Table07!F654</f>
        <v>7600760</v>
      </c>
      <c r="H10" s="186">
        <f>Table07!F657</f>
        <v>1013757.68</v>
      </c>
      <c r="I10" s="186"/>
      <c r="J10" s="186">
        <f>F10*G10</f>
        <v>91209120</v>
      </c>
      <c r="K10" s="187">
        <f>F10*H10</f>
        <v>12165092.16</v>
      </c>
      <c r="L10" s="179" t="str">
        <f>F10*I10</f>
        <v>0</v>
      </c>
      <c r="M10" s="65"/>
    </row>
    <row r="11" spans="1:13" customHeight="1" ht="15.75">
      <c r="A11" s="180">
        <v>4</v>
      </c>
      <c r="B11" s="181" t="s">
        <v>236</v>
      </c>
      <c r="C11" s="182" t="s">
        <v>237</v>
      </c>
      <c r="D11" s="183" t="s">
        <v>238</v>
      </c>
      <c r="E11" s="184" t="s">
        <v>186</v>
      </c>
      <c r="F11" s="176">
        <v>10</v>
      </c>
      <c r="G11" s="185">
        <f>Table07!F672</f>
        <v>4350746.4</v>
      </c>
      <c r="H11" s="186">
        <f>Table07!F677</f>
        <v>132613.65</v>
      </c>
      <c r="I11" s="186"/>
      <c r="J11" s="186">
        <f>F11*G11</f>
        <v>43507464</v>
      </c>
      <c r="K11" s="187">
        <f>F11*H11</f>
        <v>1326136.5</v>
      </c>
      <c r="L11" s="179" t="str">
        <f>F11*I11</f>
        <v>0</v>
      </c>
      <c r="M11" s="65"/>
    </row>
    <row r="12" spans="1:13" customHeight="1" ht="15.75">
      <c r="A12" s="180">
        <v>5</v>
      </c>
      <c r="B12" s="181" t="s">
        <v>239</v>
      </c>
      <c r="C12" s="182" t="s">
        <v>240</v>
      </c>
      <c r="D12" s="183" t="s">
        <v>241</v>
      </c>
      <c r="E12" s="184" t="s">
        <v>137</v>
      </c>
      <c r="F12" s="176">
        <v>1</v>
      </c>
      <c r="G12" s="185">
        <f>Table07!F692</f>
        <v>2980137.16</v>
      </c>
      <c r="H12" s="186">
        <f>Table07!F697</f>
        <v>3477424.6</v>
      </c>
      <c r="I12" s="186"/>
      <c r="J12" s="186">
        <f>F12*G12</f>
        <v>2980137.16</v>
      </c>
      <c r="K12" s="187">
        <f>F12*H12</f>
        <v>3477424.6</v>
      </c>
      <c r="L12" s="179" t="str">
        <f>F12*I12</f>
        <v>0</v>
      </c>
      <c r="M12" s="65"/>
    </row>
    <row r="13" spans="1:13" customHeight="1" ht="15.75">
      <c r="A13" s="180">
        <v>6</v>
      </c>
      <c r="B13" s="181" t="s">
        <v>242</v>
      </c>
      <c r="C13" s="182" t="s">
        <v>243</v>
      </c>
      <c r="D13" s="183" t="s">
        <v>244</v>
      </c>
      <c r="E13" s="184" t="s">
        <v>245</v>
      </c>
      <c r="F13" s="176">
        <v>1</v>
      </c>
      <c r="G13" s="185">
        <f>Table07!F712</f>
        <v>4642489.6875</v>
      </c>
      <c r="H13" s="186">
        <f>Table07!F720</f>
        <v>17461015</v>
      </c>
      <c r="I13" s="186">
        <f>Table07!F722</f>
        <v>22895342.8</v>
      </c>
      <c r="J13" s="186">
        <f>F13*G13</f>
        <v>4642489.6875</v>
      </c>
      <c r="K13" s="187">
        <f>F13*H13</f>
        <v>17461015</v>
      </c>
      <c r="L13" s="179">
        <f>F13*I13</f>
        <v>22895342.8</v>
      </c>
      <c r="M13" s="65"/>
    </row>
    <row r="14" spans="1:13" customHeight="1" ht="15.75">
      <c r="A14" s="180">
        <v>7</v>
      </c>
      <c r="B14" s="181" t="s">
        <v>246</v>
      </c>
      <c r="C14" s="182" t="s">
        <v>247</v>
      </c>
      <c r="D14" s="183" t="s">
        <v>248</v>
      </c>
      <c r="E14" s="184" t="s">
        <v>249</v>
      </c>
      <c r="F14" s="176">
        <v>12</v>
      </c>
      <c r="G14" s="185">
        <f>Table07!F738</f>
        <v>18002.06705</v>
      </c>
      <c r="H14" s="186">
        <f>Table07!F745</f>
        <v>69844.06</v>
      </c>
      <c r="I14" s="186">
        <f>Table07!F747</f>
        <v>25501.3248</v>
      </c>
      <c r="J14" s="186">
        <f>F14*G14</f>
        <v>216024.8046</v>
      </c>
      <c r="K14" s="187">
        <f>F14*H14</f>
        <v>838128.72</v>
      </c>
      <c r="L14" s="179">
        <f>F14*I14</f>
        <v>306015.8976</v>
      </c>
      <c r="M14" s="65"/>
    </row>
    <row r="15" spans="1:13" customHeight="1" ht="15.75">
      <c r="A15" s="180">
        <v>8</v>
      </c>
      <c r="B15" s="181" t="s">
        <v>250</v>
      </c>
      <c r="C15" s="182" t="s">
        <v>251</v>
      </c>
      <c r="D15" s="183" t="s">
        <v>252</v>
      </c>
      <c r="E15" s="184" t="s">
        <v>125</v>
      </c>
      <c r="F15" s="176">
        <v>1</v>
      </c>
      <c r="G15" s="185">
        <f>Table07!F764</f>
        <v>0</v>
      </c>
      <c r="H15" s="186">
        <f>Table07!F766</f>
        <v>361868.54</v>
      </c>
      <c r="I15" s="186">
        <f>Table07!F768</f>
        <v>62685.897</v>
      </c>
      <c r="J15" s="186">
        <f>F15*G15</f>
        <v>0</v>
      </c>
      <c r="K15" s="187">
        <f>F15*H15</f>
        <v>361868.54</v>
      </c>
      <c r="L15" s="179">
        <f>F15*I15</f>
        <v>62685.897</v>
      </c>
      <c r="M15" s="65"/>
    </row>
    <row r="16" spans="1:13" customHeight="1" ht="15.75">
      <c r="A16" s="180">
        <v>9</v>
      </c>
      <c r="B16" s="181" t="s">
        <v>253</v>
      </c>
      <c r="C16" s="182" t="s">
        <v>254</v>
      </c>
      <c r="D16" s="183" t="s">
        <v>255</v>
      </c>
      <c r="E16" s="184" t="s">
        <v>125</v>
      </c>
      <c r="F16" s="176">
        <v>1</v>
      </c>
      <c r="G16" s="185">
        <f>Table07!F784</f>
        <v>0</v>
      </c>
      <c r="H16" s="186">
        <f>Table07!F787</f>
        <v>173289.16</v>
      </c>
      <c r="I16" s="186">
        <f>Table07!F789</f>
        <v>110475.167</v>
      </c>
      <c r="J16" s="186">
        <f>F16*G16</f>
        <v>0</v>
      </c>
      <c r="K16" s="187">
        <f>F16*H16</f>
        <v>173289.16</v>
      </c>
      <c r="L16" s="179">
        <f>F16*I16</f>
        <v>110475.167</v>
      </c>
      <c r="M16" s="65"/>
    </row>
    <row r="17" spans="1:13" customHeight="1" ht="15.75">
      <c r="A17" s="180">
        <v>10</v>
      </c>
      <c r="B17" s="181" t="s">
        <v>256</v>
      </c>
      <c r="C17" s="182" t="s">
        <v>257</v>
      </c>
      <c r="D17" s="183" t="s">
        <v>258</v>
      </c>
      <c r="E17" s="184" t="s">
        <v>125</v>
      </c>
      <c r="F17" s="176">
        <v>1</v>
      </c>
      <c r="G17" s="185">
        <f>Table07!F805</f>
        <v>23929.122</v>
      </c>
      <c r="H17" s="186">
        <f>Table07!F811</f>
        <v>308352.77</v>
      </c>
      <c r="I17" s="186">
        <f>Table07!F813</f>
        <v>104710.17844</v>
      </c>
      <c r="J17" s="186">
        <f>F17*G17</f>
        <v>23929.122</v>
      </c>
      <c r="K17" s="187">
        <f>F17*H17</f>
        <v>308352.77</v>
      </c>
      <c r="L17" s="179">
        <f>F17*I17</f>
        <v>104710.17844</v>
      </c>
      <c r="M17" s="65"/>
    </row>
    <row r="18" spans="1:13" customHeight="1" ht="15.75">
      <c r="A18" s="180">
        <v>11</v>
      </c>
      <c r="B18" s="181" t="s">
        <v>259</v>
      </c>
      <c r="C18" s="182" t="s">
        <v>260</v>
      </c>
      <c r="D18" s="183" t="s">
        <v>261</v>
      </c>
      <c r="E18" s="184" t="s">
        <v>125</v>
      </c>
      <c r="F18" s="176">
        <v>1</v>
      </c>
      <c r="G18" s="185">
        <f>Table07!F830</f>
        <v>10575.71</v>
      </c>
      <c r="H18" s="186">
        <f>Table07!F836</f>
        <v>540235.8</v>
      </c>
      <c r="I18" s="186">
        <f>Table07!F838</f>
        <v>109976.616</v>
      </c>
      <c r="J18" s="186">
        <f>F18*G18</f>
        <v>10575.71</v>
      </c>
      <c r="K18" s="187">
        <f>F18*H18</f>
        <v>540235.8</v>
      </c>
      <c r="L18" s="179">
        <f>F18*I18</f>
        <v>109976.616</v>
      </c>
      <c r="M18" s="65"/>
    </row>
    <row r="19" spans="1:13" customHeight="1" ht="15.75">
      <c r="A19" s="180">
        <v>12</v>
      </c>
      <c r="B19" s="181" t="s">
        <v>262</v>
      </c>
      <c r="C19" s="182" t="s">
        <v>263</v>
      </c>
      <c r="D19" s="183" t="s">
        <v>264</v>
      </c>
      <c r="E19" s="184" t="s">
        <v>125</v>
      </c>
      <c r="F19" s="176">
        <v>1</v>
      </c>
      <c r="G19" s="185">
        <f>Table07!F854</f>
        <v>15106.368</v>
      </c>
      <c r="H19" s="186">
        <f>Table07!F860</f>
        <v>640802.772</v>
      </c>
      <c r="I19" s="186">
        <f>Table07!F862</f>
        <v>113240.84</v>
      </c>
      <c r="J19" s="186">
        <f>F19*G19</f>
        <v>15106.368</v>
      </c>
      <c r="K19" s="187">
        <f>F19*H19</f>
        <v>640802.772</v>
      </c>
      <c r="L19" s="179">
        <f>F19*I19</f>
        <v>113240.84</v>
      </c>
      <c r="M19" s="65"/>
    </row>
    <row r="20" spans="1:13" customHeight="1" ht="15.75">
      <c r="A20" s="180">
        <v>13</v>
      </c>
      <c r="B20" s="181" t="s">
        <v>265</v>
      </c>
      <c r="C20" s="182" t="s">
        <v>266</v>
      </c>
      <c r="D20" s="183" t="s">
        <v>267</v>
      </c>
      <c r="E20" s="184" t="s">
        <v>125</v>
      </c>
      <c r="F20" s="176">
        <v>1</v>
      </c>
      <c r="G20" s="185"/>
      <c r="H20" s="186">
        <f>Table07!F878</f>
        <v>28032.07</v>
      </c>
      <c r="I20" s="186">
        <f>Table07!F880</f>
        <v>64850.373</v>
      </c>
      <c r="J20" s="186" t="str">
        <f>F20*G20</f>
        <v>0</v>
      </c>
      <c r="K20" s="187">
        <f>F20*H20</f>
        <v>28032.07</v>
      </c>
      <c r="L20" s="179">
        <f>F20*I20</f>
        <v>64850.373</v>
      </c>
      <c r="M20" s="65"/>
    </row>
    <row r="21" spans="1:13" customHeight="1" ht="15.75">
      <c r="A21" s="180">
        <v>14</v>
      </c>
      <c r="B21" s="181" t="s">
        <v>268</v>
      </c>
      <c r="C21" s="182" t="s">
        <v>269</v>
      </c>
      <c r="D21" s="183" t="s">
        <v>270</v>
      </c>
      <c r="E21" s="184" t="s">
        <v>271</v>
      </c>
      <c r="F21" s="176">
        <v>1</v>
      </c>
      <c r="G21" s="185">
        <f>Table07!F898</f>
        <v>11947415.2</v>
      </c>
      <c r="H21" s="186">
        <f>Table07!F902</f>
        <v>3094581.48</v>
      </c>
      <c r="I21" s="186">
        <f>Table07!F904</f>
        <v>586016.96</v>
      </c>
      <c r="J21" s="186">
        <f>F21*G21</f>
        <v>11947415.2</v>
      </c>
      <c r="K21" s="187">
        <f>F21*H21</f>
        <v>3094581.48</v>
      </c>
      <c r="L21" s="179">
        <f>F21*I21</f>
        <v>586016.96</v>
      </c>
      <c r="M21" s="65"/>
    </row>
    <row r="22" spans="1:13" customHeight="1" ht="15.75">
      <c r="A22" s="180">
        <v>15</v>
      </c>
      <c r="B22" s="181" t="s">
        <v>272</v>
      </c>
      <c r="C22" s="182" t="s">
        <v>273</v>
      </c>
      <c r="D22" s="183" t="s">
        <v>274</v>
      </c>
      <c r="E22" s="184" t="s">
        <v>271</v>
      </c>
      <c r="F22" s="176">
        <v>1</v>
      </c>
      <c r="G22" s="185">
        <f>Table07!F920</f>
        <v>11947020.06</v>
      </c>
      <c r="H22" s="186">
        <f>Table07!F924</f>
        <v>4053153.72</v>
      </c>
      <c r="I22" s="186">
        <f>Table07!F926</f>
        <v>709934.948</v>
      </c>
      <c r="J22" s="186">
        <f>F22*G22</f>
        <v>11947020.06</v>
      </c>
      <c r="K22" s="187">
        <f>F22*H22</f>
        <v>4053153.72</v>
      </c>
      <c r="L22" s="179">
        <f>F22*I22</f>
        <v>709934.948</v>
      </c>
      <c r="M22" s="65"/>
    </row>
    <row r="23" spans="1:13" customHeight="1" ht="15.75">
      <c r="A23" s="180">
        <v>16</v>
      </c>
      <c r="B23" s="181" t="s">
        <v>275</v>
      </c>
      <c r="C23" s="182" t="s">
        <v>276</v>
      </c>
      <c r="D23" s="183" t="s">
        <v>277</v>
      </c>
      <c r="E23" s="184" t="s">
        <v>121</v>
      </c>
      <c r="F23" s="176">
        <v>1</v>
      </c>
      <c r="G23" s="185">
        <f>Table07!F943</f>
        <v>2295982.5</v>
      </c>
      <c r="H23" s="186">
        <f>Table07!F949</f>
        <v>8519704.44</v>
      </c>
      <c r="I23" s="186"/>
      <c r="J23" s="186">
        <f>F23*G23</f>
        <v>2295982.5</v>
      </c>
      <c r="K23" s="187">
        <f>F23*H23</f>
        <v>8519704.44</v>
      </c>
      <c r="L23" s="179" t="str">
        <f>F23*I23</f>
        <v>0</v>
      </c>
      <c r="M23" s="65"/>
    </row>
    <row r="24" spans="1:13" customHeight="1" ht="15.75">
      <c r="A24" s="180">
        <v>17</v>
      </c>
      <c r="B24" s="181" t="s">
        <v>278</v>
      </c>
      <c r="C24" s="182" t="s">
        <v>279</v>
      </c>
      <c r="D24" s="183" t="s">
        <v>280</v>
      </c>
      <c r="E24" s="184" t="s">
        <v>271</v>
      </c>
      <c r="F24" s="176">
        <v>1</v>
      </c>
      <c r="G24" s="185">
        <f>Table07!F964</f>
        <v>19276312.86</v>
      </c>
      <c r="H24" s="186">
        <f>Table07!F971</f>
        <v>9746936.892</v>
      </c>
      <c r="I24" s="186">
        <f>Table07!F973</f>
        <v>2722925.0035</v>
      </c>
      <c r="J24" s="186">
        <f>F24*G24</f>
        <v>19276312.86</v>
      </c>
      <c r="K24" s="187">
        <f>F24*H24</f>
        <v>9746936.892</v>
      </c>
      <c r="L24" s="179">
        <f>F24*I24</f>
        <v>2722925.0035</v>
      </c>
      <c r="M24" s="65"/>
    </row>
    <row r="25" spans="1:13" customHeight="1" ht="15.75">
      <c r="A25" s="180">
        <v>18</v>
      </c>
      <c r="B25" s="181" t="s">
        <v>281</v>
      </c>
      <c r="C25" s="182" t="s">
        <v>282</v>
      </c>
      <c r="D25" s="183" t="s">
        <v>283</v>
      </c>
      <c r="E25" s="184" t="s">
        <v>271</v>
      </c>
      <c r="F25" s="176">
        <v>1</v>
      </c>
      <c r="G25" s="185">
        <f>Table07!F991</f>
        <v>19937838.5535</v>
      </c>
      <c r="H25" s="186">
        <f>Table07!F998</f>
        <v>9512033.6</v>
      </c>
      <c r="I25" s="186">
        <f>Table07!F1000</f>
        <v>3654984.5862</v>
      </c>
      <c r="J25" s="186">
        <f>F25*G25</f>
        <v>19937838.5535</v>
      </c>
      <c r="K25" s="187">
        <f>F25*H25</f>
        <v>9512033.6</v>
      </c>
      <c r="L25" s="179">
        <f>F25*I25</f>
        <v>3654984.5862</v>
      </c>
      <c r="M25" s="65"/>
    </row>
    <row r="26" spans="1:13" customHeight="1" ht="15.75">
      <c r="A26" s="180">
        <v>19</v>
      </c>
      <c r="B26" s="181" t="s">
        <v>284</v>
      </c>
      <c r="C26" s="182" t="s">
        <v>285</v>
      </c>
      <c r="D26" s="183" t="s">
        <v>286</v>
      </c>
      <c r="E26" s="184" t="s">
        <v>271</v>
      </c>
      <c r="F26" s="176">
        <v>1</v>
      </c>
      <c r="G26" s="185">
        <f>Table07!F1018</f>
        <v>19823537.5</v>
      </c>
      <c r="H26" s="186">
        <f>Table07!F1023</f>
        <v>9973584</v>
      </c>
      <c r="I26" s="186">
        <f>Table07!F1025</f>
        <v>923311.747</v>
      </c>
      <c r="J26" s="186">
        <f>F26*G26</f>
        <v>19823537.5</v>
      </c>
      <c r="K26" s="187">
        <f>F26*H26</f>
        <v>9973584</v>
      </c>
      <c r="L26" s="179">
        <f>F26*I26</f>
        <v>923311.747</v>
      </c>
      <c r="M26" s="65"/>
    </row>
    <row r="27" spans="1:13" customHeight="1" ht="15.75">
      <c r="A27" s="180">
        <v>20</v>
      </c>
      <c r="B27" s="181" t="s">
        <v>287</v>
      </c>
      <c r="C27" s="182" t="s">
        <v>288</v>
      </c>
      <c r="D27" s="183" t="s">
        <v>289</v>
      </c>
      <c r="E27" s="184" t="s">
        <v>271</v>
      </c>
      <c r="F27" s="176">
        <v>1</v>
      </c>
      <c r="G27" s="185">
        <f>Table07!F1041</f>
        <v>14661740.625</v>
      </c>
      <c r="H27" s="186">
        <f>Table07!F1047</f>
        <v>25735672</v>
      </c>
      <c r="I27" s="186">
        <f>Table07!F1049</f>
        <v>8992381.812</v>
      </c>
      <c r="J27" s="186">
        <f>F27*G27</f>
        <v>14661740.625</v>
      </c>
      <c r="K27" s="187">
        <f>F27*H27</f>
        <v>25735672</v>
      </c>
      <c r="L27" s="179">
        <f>F27*I27</f>
        <v>8992381.812</v>
      </c>
      <c r="M27" s="65"/>
    </row>
    <row r="28" spans="1:13" customHeight="1" ht="15.75">
      <c r="A28" s="180">
        <v>21</v>
      </c>
      <c r="B28" s="181" t="s">
        <v>290</v>
      </c>
      <c r="C28" s="182" t="s">
        <v>291</v>
      </c>
      <c r="D28" s="183" t="s">
        <v>292</v>
      </c>
      <c r="E28" s="184" t="s">
        <v>271</v>
      </c>
      <c r="F28" s="176">
        <v>1</v>
      </c>
      <c r="G28" s="185">
        <f>Table07!F1072</f>
        <v>17967577.5</v>
      </c>
      <c r="H28" s="186">
        <f>Table07!F1077</f>
        <v>5369842.5</v>
      </c>
      <c r="I28" s="186">
        <f>Table07!F1079</f>
        <v>2116127.496</v>
      </c>
      <c r="J28" s="186">
        <f>F28*G28</f>
        <v>17967577.5</v>
      </c>
      <c r="K28" s="187">
        <f>F28*H28</f>
        <v>5369842.5</v>
      </c>
      <c r="L28" s="179">
        <f>F28*I28</f>
        <v>2116127.496</v>
      </c>
      <c r="M28" s="65"/>
    </row>
    <row r="29" spans="1:13" customHeight="1" ht="15.75">
      <c r="A29" s="180">
        <v>22</v>
      </c>
      <c r="B29" s="181" t="s">
        <v>293</v>
      </c>
      <c r="C29" s="182" t="s">
        <v>294</v>
      </c>
      <c r="D29" s="183" t="s">
        <v>295</v>
      </c>
      <c r="E29" s="184" t="s">
        <v>271</v>
      </c>
      <c r="F29" s="176">
        <v>1</v>
      </c>
      <c r="G29" s="185">
        <f>Table07!F1098</f>
        <v>988011.3075</v>
      </c>
      <c r="H29" s="186">
        <f>Table07!F1103</f>
        <v>662135.16</v>
      </c>
      <c r="I29" s="186">
        <f>Table07!F1105</f>
        <v>2237301.018</v>
      </c>
      <c r="J29" s="186">
        <f>F29*G29</f>
        <v>988011.3075</v>
      </c>
      <c r="K29" s="187">
        <f>F29*H29</f>
        <v>662135.16</v>
      </c>
      <c r="L29" s="179">
        <f>F29*I29</f>
        <v>2237301.018</v>
      </c>
      <c r="M29" s="65"/>
    </row>
    <row r="30" spans="1:13" customHeight="1" ht="15.75">
      <c r="A30" s="180">
        <v>23</v>
      </c>
      <c r="B30" s="181" t="s">
        <v>296</v>
      </c>
      <c r="C30" s="182" t="s">
        <v>297</v>
      </c>
      <c r="D30" s="183" t="s">
        <v>298</v>
      </c>
      <c r="E30" s="184" t="s">
        <v>121</v>
      </c>
      <c r="F30" s="176">
        <v>1</v>
      </c>
      <c r="G30" s="185">
        <f>Table07!F1121</f>
        <v>13505124</v>
      </c>
      <c r="H30" s="186">
        <f>Table07!F1129</f>
        <v>3165075.54</v>
      </c>
      <c r="I30" s="186">
        <f>Table07!F1131</f>
        <v>11144.735</v>
      </c>
      <c r="J30" s="186">
        <f>F30*G30</f>
        <v>13505124</v>
      </c>
      <c r="K30" s="187">
        <f>F30*H30</f>
        <v>3165075.54</v>
      </c>
      <c r="L30" s="179">
        <f>F30*I30</f>
        <v>11144.735</v>
      </c>
      <c r="M30" s="65"/>
    </row>
    <row r="31" spans="1:13" customHeight="1" ht="15.75">
      <c r="A31" s="180">
        <v>24</v>
      </c>
      <c r="B31" s="181" t="s">
        <v>299</v>
      </c>
      <c r="C31" s="182" t="s">
        <v>300</v>
      </c>
      <c r="D31" s="183" t="s">
        <v>301</v>
      </c>
      <c r="E31" s="184" t="s">
        <v>167</v>
      </c>
      <c r="F31" s="176">
        <v>1</v>
      </c>
      <c r="G31" s="185">
        <f>Table07!F1146</f>
        <v>0</v>
      </c>
      <c r="H31" s="186">
        <f>Table07!F1149</f>
        <v>65835.44</v>
      </c>
      <c r="I31" s="186">
        <f>Table07!F1151</f>
        <v>1003.02615</v>
      </c>
      <c r="J31" s="186">
        <f>F31*G31</f>
        <v>0</v>
      </c>
      <c r="K31" s="187">
        <f>F31*H31</f>
        <v>65835.44</v>
      </c>
      <c r="L31" s="179">
        <f>F31*I31</f>
        <v>1003.02615</v>
      </c>
      <c r="M31" s="65"/>
    </row>
    <row r="32" spans="1:13" customHeight="1" ht="15.75">
      <c r="A32" s="180">
        <v>25</v>
      </c>
      <c r="B32" s="181" t="s">
        <v>302</v>
      </c>
      <c r="C32" s="182" t="s">
        <v>303</v>
      </c>
      <c r="D32" s="183" t="s">
        <v>304</v>
      </c>
      <c r="E32" s="184" t="s">
        <v>167</v>
      </c>
      <c r="F32" s="176">
        <v>1</v>
      </c>
      <c r="G32" s="185">
        <f>Table07!F1167</f>
        <v>1109.6668</v>
      </c>
      <c r="H32" s="186">
        <f>Table07!F1173</f>
        <v>179551.2</v>
      </c>
      <c r="I32" s="186">
        <f>Table07!F1175</f>
        <v>62155.6</v>
      </c>
      <c r="J32" s="186">
        <f>F32*G32</f>
        <v>1109.6668</v>
      </c>
      <c r="K32" s="187">
        <f>F32*H32</f>
        <v>179551.2</v>
      </c>
      <c r="L32" s="179">
        <f>F32*I32</f>
        <v>62155.6</v>
      </c>
      <c r="M32" s="65"/>
    </row>
    <row r="33" spans="1:13" customHeight="1" ht="15.75">
      <c r="A33" s="180"/>
      <c r="B33" s="181"/>
      <c r="C33" s="182"/>
      <c r="D33" s="183"/>
      <c r="E33" s="184"/>
      <c r="F33" s="176"/>
      <c r="G33" s="185"/>
      <c r="H33" s="186"/>
      <c r="I33" s="186"/>
      <c r="J33" s="186"/>
      <c r="K33" s="187"/>
      <c r="L33" s="179"/>
      <c r="M33" s="65"/>
    </row>
    <row r="34" spans="1:13" customHeight="1" ht="15.75" s="66" customFormat="1">
      <c r="A34" s="171"/>
      <c r="B34" s="172"/>
      <c r="C34" s="173"/>
      <c r="D34" s="174"/>
      <c r="E34" s="175"/>
      <c r="F34" s="176"/>
      <c r="G34" s="177"/>
      <c r="H34" s="177"/>
      <c r="I34" s="177"/>
      <c r="J34" s="177"/>
      <c r="K34" s="178"/>
      <c r="L34" s="179"/>
      <c r="M34" s="65"/>
    </row>
    <row r="35" spans="1:13" customHeight="1" ht="15.75" s="66" customFormat="1">
      <c r="A35" s="126"/>
      <c r="B35" s="127"/>
      <c r="C35" s="110"/>
      <c r="D35" s="74" t="s">
        <v>223</v>
      </c>
      <c r="E35" s="75"/>
      <c r="F35" s="128"/>
      <c r="G35" s="129"/>
      <c r="H35" s="129"/>
      <c r="I35" s="129"/>
      <c r="J35" s="130">
        <f>SUM(J8:J34)</f>
        <v>280791586.2449</v>
      </c>
      <c r="K35" s="130">
        <f>SUM(K8:K34)</f>
        <v>120374201.224</v>
      </c>
      <c r="L35" s="131">
        <f>SUM(L8:L34)</f>
        <v>46387275.56889</v>
      </c>
      <c r="M35" s="65"/>
    </row>
    <row r="36" spans="1:13" customHeight="1" ht="8.1">
      <c r="A36" s="132"/>
      <c r="B36" s="133"/>
      <c r="C36" s="133"/>
      <c r="D36" s="134"/>
      <c r="E36" s="135"/>
      <c r="F36" s="135"/>
      <c r="G36" s="135"/>
      <c r="H36" s="135"/>
      <c r="I36" s="135"/>
      <c r="J36" s="136"/>
      <c r="K36" s="137"/>
      <c r="L36" s="138"/>
    </row>
    <row r="37" spans="1:13" customHeight="1" ht="8.1">
      <c r="A37" s="139"/>
      <c r="B37" s="139"/>
      <c r="C37" s="139"/>
      <c r="D37" s="140"/>
      <c r="E37" s="141"/>
      <c r="F37" s="141"/>
      <c r="G37" s="141"/>
      <c r="H37" s="141"/>
      <c r="I37" s="141"/>
      <c r="J37" s="142"/>
      <c r="K37" s="143"/>
      <c r="L37" s="143"/>
    </row>
    <row r="38" spans="1:13" customHeight="1" ht="9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39" spans="1:13" customHeight="1" ht="9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F5:F6"/>
    <mergeCell ref="E5:E6"/>
    <mergeCell ref="D5:D6"/>
    <mergeCell ref="C5:C6"/>
    <mergeCell ref="B5:B6"/>
  </mergeCells>
  <hyperlinks>
    <hyperlink ref="L38" r:id="rId_hyperlink_1"/>
  </hyperlinks>
  <printOptions gridLines="false" gridLinesSet="true" horizontalCentered="true"/>
  <pageMargins left="0.48" right="0.19" top="0.47244094488189" bottom="0.51181102362205" header="0.2755905511811" footer="0.23622047244094"/>
  <pageSetup paperSize="9" orientation="landscape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9"/>
  <sheetViews>
    <sheetView tabSelected="0" workbookViewId="0" showGridLines="false" showRowColHeaders="1">
      <selection activeCell="E22" sqref="E22"/>
    </sheetView>
  </sheetViews>
  <sheetFormatPr defaultRowHeight="14.4" outlineLevelRow="0" outlineLevelCol="0"/>
  <cols>
    <col min="1" max="1" width="4.7109375" customWidth="true" style="2"/>
    <col min="2" max="2" width="9.28515625" customWidth="true" style="2"/>
    <col min="3" max="3" width="7.140625" customWidth="true" style="2"/>
    <col min="4" max="4" width="39" customWidth="true" style="2"/>
    <col min="5" max="5" width="7" customWidth="true" style="2"/>
    <col min="6" max="6" width="9.5703125" customWidth="true" style="2"/>
    <col min="7" max="7" width="10.7109375" customWidth="true" style="2"/>
    <col min="8" max="8" width="10.5703125" customWidth="true" style="2"/>
    <col min="9" max="9" width="10" customWidth="true" style="2"/>
    <col min="10" max="10" width="11.5703125" customWidth="true" style="2"/>
    <col min="11" max="11" width="11.140625" customWidth="true" style="2"/>
    <col min="12" max="12" width="11.7109375" customWidth="true" style="2"/>
    <col min="13" max="13" width="9.140625" customWidth="true" style="2"/>
  </cols>
  <sheetData>
    <row r="1" spans="1:13" customHeight="1" ht="21">
      <c r="A1" s="44" t="s">
        <v>106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customHeight="1" ht="15.75">
      <c r="A2" s="46" t="str">
        <f>Table00!A2</f>
        <v>Tên công trình: Công trình DEMO</v>
      </c>
      <c r="B2" s="47"/>
      <c r="C2" s="118"/>
      <c r="D2" s="7"/>
      <c r="E2" s="8"/>
      <c r="F2" s="8"/>
      <c r="G2" s="8"/>
      <c r="H2" s="8"/>
      <c r="I2" s="8"/>
      <c r="J2" s="7"/>
      <c r="K2" s="48" t="s">
        <v>54</v>
      </c>
      <c r="L2" s="49" t="str">
        <f>SUBSTITUTE(A3,"Mã số công trình: ","",1)&amp;"-01"</f>
        <v>test01_01-01</v>
      </c>
    </row>
    <row r="3" spans="1:13" customHeight="1" ht="15.75">
      <c r="A3" s="50" t="str">
        <f>Table00!A3</f>
        <v>Mã số công trình: test01_01</v>
      </c>
      <c r="B3" s="13"/>
      <c r="C3" s="13"/>
      <c r="D3" s="11"/>
      <c r="E3" s="11"/>
      <c r="F3" s="11"/>
      <c r="G3" s="11"/>
      <c r="H3" s="11"/>
      <c r="I3" s="11"/>
      <c r="J3" s="11"/>
      <c r="K3" s="11"/>
      <c r="L3" s="119" t="s">
        <v>305</v>
      </c>
    </row>
    <row r="4" spans="1:13" customHeight="1" ht="15.75">
      <c r="A4" s="52" t="s">
        <v>108</v>
      </c>
      <c r="B4" s="13"/>
      <c r="C4" s="10" t="s">
        <v>306</v>
      </c>
      <c r="D4" s="11"/>
      <c r="E4" s="11"/>
      <c r="F4" s="11"/>
      <c r="G4" s="11"/>
      <c r="H4" s="11"/>
      <c r="I4" s="11"/>
      <c r="J4" s="11"/>
      <c r="K4" s="11"/>
      <c r="L4" s="12" t="s">
        <v>55</v>
      </c>
    </row>
    <row r="5" spans="1:13" customHeight="1" ht="13.5">
      <c r="A5" s="199" t="s">
        <v>56</v>
      </c>
      <c r="B5" s="201" t="s">
        <v>110</v>
      </c>
      <c r="C5" s="201" t="s">
        <v>111</v>
      </c>
      <c r="D5" s="201" t="s">
        <v>112</v>
      </c>
      <c r="E5" s="201" t="s">
        <v>113</v>
      </c>
      <c r="F5" s="201" t="s">
        <v>114</v>
      </c>
      <c r="G5" s="120" t="s">
        <v>115</v>
      </c>
      <c r="H5" s="120"/>
      <c r="I5" s="120"/>
      <c r="J5" s="120" t="s">
        <v>116</v>
      </c>
      <c r="K5" s="120"/>
      <c r="L5" s="121"/>
    </row>
    <row r="6" spans="1:13" customHeight="1" ht="13.5">
      <c r="A6" s="200"/>
      <c r="B6" s="202"/>
      <c r="C6" s="202"/>
      <c r="D6" s="202"/>
      <c r="E6" s="202"/>
      <c r="F6" s="202"/>
      <c r="G6" s="122" t="s">
        <v>97</v>
      </c>
      <c r="H6" s="122" t="s">
        <v>98</v>
      </c>
      <c r="I6" s="122" t="s">
        <v>117</v>
      </c>
      <c r="J6" s="122" t="s">
        <v>97</v>
      </c>
      <c r="K6" s="122" t="s">
        <v>98</v>
      </c>
      <c r="L6" s="123" t="s">
        <v>117</v>
      </c>
    </row>
    <row r="7" spans="1:13" customHeight="1" ht="8.1">
      <c r="A7" s="124"/>
      <c r="B7" s="58"/>
      <c r="C7" s="26"/>
      <c r="D7" s="19"/>
      <c r="E7" s="20"/>
      <c r="F7" s="20"/>
      <c r="G7" s="20"/>
      <c r="H7" s="20"/>
      <c r="I7" s="20"/>
      <c r="J7" s="59"/>
      <c r="K7" s="21"/>
      <c r="L7" s="125"/>
    </row>
    <row r="8" spans="1:13" customHeight="1" ht="15.75" s="66" customFormat="1">
      <c r="A8" s="180">
        <v>1</v>
      </c>
      <c r="B8" s="181" t="s">
        <v>307</v>
      </c>
      <c r="C8" s="182" t="s">
        <v>308</v>
      </c>
      <c r="D8" s="183" t="s">
        <v>309</v>
      </c>
      <c r="E8" s="184" t="s">
        <v>310</v>
      </c>
      <c r="F8" s="176">
        <v>1</v>
      </c>
      <c r="G8" s="185">
        <f>Table07!F1190</f>
        <v>23628</v>
      </c>
      <c r="H8" s="186">
        <f>Table07!F1201</f>
        <v>952419</v>
      </c>
      <c r="I8" s="186">
        <f>Table07!F1203</f>
        <v>30539.106</v>
      </c>
      <c r="J8" s="186">
        <f>F8*G8</f>
        <v>23628</v>
      </c>
      <c r="K8" s="187">
        <f>F8*H8</f>
        <v>952419</v>
      </c>
      <c r="L8" s="179">
        <f>F8*I8</f>
        <v>30539.106</v>
      </c>
      <c r="M8" s="65"/>
    </row>
    <row r="9" spans="1:13" customHeight="1" ht="15.75">
      <c r="A9" s="180">
        <v>2</v>
      </c>
      <c r="B9" s="181" t="s">
        <v>311</v>
      </c>
      <c r="C9" s="182" t="s">
        <v>312</v>
      </c>
      <c r="D9" s="183" t="s">
        <v>313</v>
      </c>
      <c r="E9" s="184" t="s">
        <v>310</v>
      </c>
      <c r="F9" s="176">
        <v>1</v>
      </c>
      <c r="G9" s="185">
        <f>Table07!F1219</f>
        <v>24588</v>
      </c>
      <c r="H9" s="186">
        <f>Table07!F1230</f>
        <v>1193698.48</v>
      </c>
      <c r="I9" s="186">
        <f>Table07!F1232</f>
        <v>38456.652</v>
      </c>
      <c r="J9" s="186">
        <f>F9*G9</f>
        <v>24588</v>
      </c>
      <c r="K9" s="187">
        <f>F9*H9</f>
        <v>1193698.48</v>
      </c>
      <c r="L9" s="179">
        <f>F9*I9</f>
        <v>38456.652</v>
      </c>
      <c r="M9" s="65"/>
    </row>
    <row r="10" spans="1:13" customHeight="1" ht="15.75">
      <c r="A10" s="180">
        <v>3</v>
      </c>
      <c r="B10" s="181" t="s">
        <v>307</v>
      </c>
      <c r="C10" s="182" t="s">
        <v>314</v>
      </c>
      <c r="D10" s="183" t="s">
        <v>309</v>
      </c>
      <c r="E10" s="184" t="s">
        <v>310</v>
      </c>
      <c r="F10" s="176">
        <v>1</v>
      </c>
      <c r="G10" s="185">
        <f>Table07!F1248</f>
        <v>23628</v>
      </c>
      <c r="H10" s="186">
        <f>Table07!F1259</f>
        <v>952419</v>
      </c>
      <c r="I10" s="186">
        <f>Table07!F1261</f>
        <v>30539.106</v>
      </c>
      <c r="J10" s="186">
        <f>F10*G10</f>
        <v>23628</v>
      </c>
      <c r="K10" s="187">
        <f>F10*H10</f>
        <v>952419</v>
      </c>
      <c r="L10" s="179">
        <f>F10*I10</f>
        <v>30539.106</v>
      </c>
      <c r="M10" s="65"/>
    </row>
    <row r="11" spans="1:13" customHeight="1" ht="15.75">
      <c r="A11" s="180">
        <v>4</v>
      </c>
      <c r="B11" s="181" t="s">
        <v>315</v>
      </c>
      <c r="C11" s="182" t="s">
        <v>316</v>
      </c>
      <c r="D11" s="183" t="s">
        <v>317</v>
      </c>
      <c r="E11" s="184" t="s">
        <v>310</v>
      </c>
      <c r="F11" s="176">
        <v>1</v>
      </c>
      <c r="G11" s="185">
        <f>Table07!F1277</f>
        <v>20010</v>
      </c>
      <c r="H11" s="186">
        <f>Table07!F1290</f>
        <v>1340648.96</v>
      </c>
      <c r="I11" s="186">
        <f>Table07!F1292</f>
        <v>101657.55744</v>
      </c>
      <c r="J11" s="186">
        <f>F11*G11</f>
        <v>20010</v>
      </c>
      <c r="K11" s="187">
        <f>F11*H11</f>
        <v>1340648.96</v>
      </c>
      <c r="L11" s="179">
        <f>F11*I11</f>
        <v>101657.55744</v>
      </c>
      <c r="M11" s="65"/>
    </row>
    <row r="12" spans="1:13" customHeight="1" ht="15.75">
      <c r="A12" s="180">
        <v>5</v>
      </c>
      <c r="B12" s="181" t="s">
        <v>318</v>
      </c>
      <c r="C12" s="182" t="s">
        <v>319</v>
      </c>
      <c r="D12" s="183" t="s">
        <v>320</v>
      </c>
      <c r="E12" s="184" t="s">
        <v>321</v>
      </c>
      <c r="F12" s="176">
        <v>1</v>
      </c>
      <c r="G12" s="185">
        <f>Table07!F1308</f>
        <v>10835</v>
      </c>
      <c r="H12" s="186">
        <f>Table07!F1314</f>
        <v>952419</v>
      </c>
      <c r="I12" s="186">
        <f>Table07!F1316</f>
        <v>44823.6</v>
      </c>
      <c r="J12" s="186">
        <f>F12*G12</f>
        <v>10835</v>
      </c>
      <c r="K12" s="187">
        <f>F12*H12</f>
        <v>952419</v>
      </c>
      <c r="L12" s="179">
        <f>F12*I12</f>
        <v>44823.6</v>
      </c>
      <c r="M12" s="65"/>
    </row>
    <row r="13" spans="1:13" customHeight="1" ht="15.75">
      <c r="A13" s="180">
        <v>6</v>
      </c>
      <c r="B13" s="181" t="s">
        <v>322</v>
      </c>
      <c r="C13" s="182" t="s">
        <v>323</v>
      </c>
      <c r="D13" s="183" t="s">
        <v>324</v>
      </c>
      <c r="E13" s="184" t="s">
        <v>325</v>
      </c>
      <c r="F13" s="176">
        <v>1</v>
      </c>
      <c r="G13" s="185">
        <f>Table07!F1332</f>
        <v>176849.31</v>
      </c>
      <c r="H13" s="186">
        <f>Table07!F1343</f>
        <v>793682.5</v>
      </c>
      <c r="I13" s="186">
        <f>Table07!F1345</f>
        <v>1667982.9</v>
      </c>
      <c r="J13" s="186">
        <f>F13*G13</f>
        <v>176849.31</v>
      </c>
      <c r="K13" s="187">
        <f>F13*H13</f>
        <v>793682.5</v>
      </c>
      <c r="L13" s="179">
        <f>F13*I13</f>
        <v>1667982.9</v>
      </c>
      <c r="M13" s="65"/>
    </row>
    <row r="14" spans="1:13" customHeight="1" ht="15.75">
      <c r="A14" s="180">
        <v>7</v>
      </c>
      <c r="B14" s="181" t="s">
        <v>326</v>
      </c>
      <c r="C14" s="182" t="s">
        <v>327</v>
      </c>
      <c r="D14" s="183" t="s">
        <v>328</v>
      </c>
      <c r="E14" s="184" t="s">
        <v>310</v>
      </c>
      <c r="F14" s="176">
        <v>1</v>
      </c>
      <c r="G14" s="185"/>
      <c r="H14" s="186">
        <f>Table07!F1362</f>
        <v>66733.196</v>
      </c>
      <c r="I14" s="186">
        <f>Table07!F1364</f>
        <v>942.3372</v>
      </c>
      <c r="J14" s="186" t="str">
        <f>F14*G14</f>
        <v>0</v>
      </c>
      <c r="K14" s="187">
        <f>F14*H14</f>
        <v>66733.196</v>
      </c>
      <c r="L14" s="179">
        <f>F14*I14</f>
        <v>942.3372</v>
      </c>
      <c r="M14" s="65"/>
    </row>
    <row r="15" spans="1:13" customHeight="1" ht="15.75">
      <c r="A15" s="180">
        <v>8</v>
      </c>
      <c r="B15" s="181" t="s">
        <v>329</v>
      </c>
      <c r="C15" s="182" t="s">
        <v>330</v>
      </c>
      <c r="D15" s="183" t="s">
        <v>331</v>
      </c>
      <c r="E15" s="184" t="s">
        <v>332</v>
      </c>
      <c r="F15" s="176">
        <v>1</v>
      </c>
      <c r="G15" s="185">
        <f>Table07!F1380</f>
        <v>0</v>
      </c>
      <c r="H15" s="186">
        <f>Table07!F1383</f>
        <v>108747.1875</v>
      </c>
      <c r="I15" s="186">
        <f>Table07!F1385</f>
        <v>50800.08</v>
      </c>
      <c r="J15" s="186">
        <f>F15*G15</f>
        <v>0</v>
      </c>
      <c r="K15" s="187">
        <f>F15*H15</f>
        <v>108747.1875</v>
      </c>
      <c r="L15" s="179">
        <f>F15*I15</f>
        <v>50800.08</v>
      </c>
      <c r="M15" s="65"/>
    </row>
    <row r="16" spans="1:13" customHeight="1" ht="15.75">
      <c r="A16" s="180">
        <v>9</v>
      </c>
      <c r="B16" s="181" t="s">
        <v>333</v>
      </c>
      <c r="C16" s="182" t="s">
        <v>334</v>
      </c>
      <c r="D16" s="183" t="s">
        <v>335</v>
      </c>
      <c r="E16" s="184" t="s">
        <v>336</v>
      </c>
      <c r="F16" s="176">
        <v>1</v>
      </c>
      <c r="G16" s="185">
        <f>Table07!F1402</f>
        <v>0</v>
      </c>
      <c r="H16" s="186">
        <f>Table07!F1405</f>
        <v>101000.245</v>
      </c>
      <c r="I16" s="186">
        <f>Table07!F1407</f>
        <v>2839.2</v>
      </c>
      <c r="J16" s="186">
        <f>F16*G16</f>
        <v>0</v>
      </c>
      <c r="K16" s="187">
        <f>F16*H16</f>
        <v>101000.245</v>
      </c>
      <c r="L16" s="179">
        <f>F16*I16</f>
        <v>2839.2</v>
      </c>
      <c r="M16" s="65"/>
    </row>
    <row r="17" spans="1:13" customHeight="1" ht="15.75">
      <c r="A17" s="180">
        <v>10</v>
      </c>
      <c r="B17" s="181" t="s">
        <v>337</v>
      </c>
      <c r="C17" s="182" t="s">
        <v>338</v>
      </c>
      <c r="D17" s="183" t="s">
        <v>339</v>
      </c>
      <c r="E17" s="184" t="s">
        <v>332</v>
      </c>
      <c r="F17" s="176">
        <v>1</v>
      </c>
      <c r="G17" s="185">
        <f>Table07!F1422</f>
        <v>0</v>
      </c>
      <c r="H17" s="186">
        <f>Table07!F1425</f>
        <v>1113364.0625</v>
      </c>
      <c r="I17" s="186">
        <f>Table07!F1427</f>
        <v>135105.18375</v>
      </c>
      <c r="J17" s="186">
        <f>F17*G17</f>
        <v>0</v>
      </c>
      <c r="K17" s="187">
        <f>F17*H17</f>
        <v>1113364.0625</v>
      </c>
      <c r="L17" s="179">
        <f>F17*I17</f>
        <v>135105.18375</v>
      </c>
      <c r="M17" s="65"/>
    </row>
    <row r="18" spans="1:13" customHeight="1" ht="15.75">
      <c r="A18" s="180">
        <v>11</v>
      </c>
      <c r="B18" s="181" t="s">
        <v>340</v>
      </c>
      <c r="C18" s="182" t="s">
        <v>341</v>
      </c>
      <c r="D18" s="183" t="s">
        <v>342</v>
      </c>
      <c r="E18" s="184" t="s">
        <v>310</v>
      </c>
      <c r="F18" s="176">
        <v>1</v>
      </c>
      <c r="G18" s="185">
        <f>Table07!F1445</f>
        <v>24588</v>
      </c>
      <c r="H18" s="186">
        <f>Table07!F1456</f>
        <v>1193698.48</v>
      </c>
      <c r="I18" s="186">
        <f>Table07!F1458</f>
        <v>42980.964</v>
      </c>
      <c r="J18" s="186">
        <f>F18*G18</f>
        <v>24588</v>
      </c>
      <c r="K18" s="187">
        <f>F18*H18</f>
        <v>1193698.48</v>
      </c>
      <c r="L18" s="179">
        <f>F18*I18</f>
        <v>42980.964</v>
      </c>
      <c r="M18" s="65"/>
    </row>
    <row r="19" spans="1:13" customHeight="1" ht="15.75">
      <c r="A19" s="180">
        <v>12</v>
      </c>
      <c r="B19" s="181" t="s">
        <v>343</v>
      </c>
      <c r="C19" s="182" t="s">
        <v>344</v>
      </c>
      <c r="D19" s="183" t="s">
        <v>345</v>
      </c>
      <c r="E19" s="184" t="s">
        <v>182</v>
      </c>
      <c r="F19" s="176">
        <v>1</v>
      </c>
      <c r="G19" s="185">
        <f>Table07!F1474</f>
        <v>8902.96</v>
      </c>
      <c r="H19" s="186">
        <f>Table07!F1478</f>
        <v>7367.425</v>
      </c>
      <c r="I19" s="186">
        <f>Table07!F1480</f>
        <v>1951.685</v>
      </c>
      <c r="J19" s="186">
        <f>F19*G19</f>
        <v>8902.96</v>
      </c>
      <c r="K19" s="187">
        <f>F19*H19</f>
        <v>7367.425</v>
      </c>
      <c r="L19" s="179">
        <f>F19*I19</f>
        <v>1951.685</v>
      </c>
      <c r="M19" s="65"/>
    </row>
    <row r="20" spans="1:13" customHeight="1" ht="15.75">
      <c r="A20" s="180">
        <v>13</v>
      </c>
      <c r="B20" s="181" t="s">
        <v>346</v>
      </c>
      <c r="C20" s="182" t="s">
        <v>347</v>
      </c>
      <c r="D20" s="183" t="s">
        <v>348</v>
      </c>
      <c r="E20" s="184" t="s">
        <v>125</v>
      </c>
      <c r="F20" s="176">
        <v>1</v>
      </c>
      <c r="G20" s="185">
        <f>Table07!F1495</f>
        <v>0</v>
      </c>
      <c r="H20" s="186">
        <f>Table07!F1499</f>
        <v>432188.64</v>
      </c>
      <c r="I20" s="186">
        <f>Table07!F1501</f>
        <v>106216.217895</v>
      </c>
      <c r="J20" s="186">
        <f>F20*G20</f>
        <v>0</v>
      </c>
      <c r="K20" s="187">
        <f>F20*H20</f>
        <v>432188.64</v>
      </c>
      <c r="L20" s="179">
        <f>F20*I20</f>
        <v>106216.217895</v>
      </c>
      <c r="M20" s="65"/>
    </row>
    <row r="21" spans="1:13" customHeight="1" ht="15.75">
      <c r="A21" s="180">
        <v>14</v>
      </c>
      <c r="B21" s="181" t="s">
        <v>349</v>
      </c>
      <c r="C21" s="182" t="s">
        <v>350</v>
      </c>
      <c r="D21" s="183" t="s">
        <v>351</v>
      </c>
      <c r="E21" s="184" t="s">
        <v>352</v>
      </c>
      <c r="F21" s="176">
        <v>1</v>
      </c>
      <c r="G21" s="185"/>
      <c r="H21" s="186">
        <f>Table07!F1519</f>
        <v>165215.05</v>
      </c>
      <c r="I21" s="186"/>
      <c r="J21" s="186" t="str">
        <f>F21*G21</f>
        <v>0</v>
      </c>
      <c r="K21" s="187">
        <f>F21*H21</f>
        <v>165215.05</v>
      </c>
      <c r="L21" s="179" t="str">
        <f>F21*I21</f>
        <v>0</v>
      </c>
      <c r="M21" s="65"/>
    </row>
    <row r="22" spans="1:13" customHeight="1" ht="15.75">
      <c r="A22" s="180">
        <v>15</v>
      </c>
      <c r="B22" s="181" t="s">
        <v>353</v>
      </c>
      <c r="C22" s="182" t="s">
        <v>354</v>
      </c>
      <c r="D22" s="183" t="s">
        <v>355</v>
      </c>
      <c r="E22" s="184" t="s">
        <v>332</v>
      </c>
      <c r="F22" s="176">
        <v>12</v>
      </c>
      <c r="G22" s="185"/>
      <c r="H22" s="186">
        <f>Table07!F1534</f>
        <v>970977.745</v>
      </c>
      <c r="I22" s="186">
        <f>Table07!F1536</f>
        <v>18762.975</v>
      </c>
      <c r="J22" s="186" t="str">
        <f>F22*G22</f>
        <v>0</v>
      </c>
      <c r="K22" s="187">
        <f>F22*H22</f>
        <v>11651732.94</v>
      </c>
      <c r="L22" s="179">
        <f>F22*I22</f>
        <v>225155.7</v>
      </c>
      <c r="M22" s="65"/>
    </row>
    <row r="23" spans="1:13" customHeight="1" ht="15.75">
      <c r="A23" s="180">
        <v>16</v>
      </c>
      <c r="B23" s="181" t="s">
        <v>356</v>
      </c>
      <c r="C23" s="182" t="s">
        <v>357</v>
      </c>
      <c r="D23" s="183" t="s">
        <v>358</v>
      </c>
      <c r="E23" s="184" t="s">
        <v>332</v>
      </c>
      <c r="F23" s="176">
        <v>1</v>
      </c>
      <c r="G23" s="185">
        <f>Table07!F1552</f>
        <v>0</v>
      </c>
      <c r="H23" s="186">
        <f>Table07!F1555</f>
        <v>1087471.875</v>
      </c>
      <c r="I23" s="186">
        <f>Table07!F1557</f>
        <v>99841.35</v>
      </c>
      <c r="J23" s="186">
        <f>F23*G23</f>
        <v>0</v>
      </c>
      <c r="K23" s="187">
        <f>F23*H23</f>
        <v>1087471.875</v>
      </c>
      <c r="L23" s="179">
        <f>F23*I23</f>
        <v>99841.35</v>
      </c>
      <c r="M23" s="65"/>
    </row>
    <row r="24" spans="1:13" customHeight="1" ht="15.75">
      <c r="A24" s="180">
        <v>17</v>
      </c>
      <c r="B24" s="181" t="s">
        <v>359</v>
      </c>
      <c r="C24" s="182" t="s">
        <v>360</v>
      </c>
      <c r="D24" s="183" t="s">
        <v>361</v>
      </c>
      <c r="E24" s="184" t="s">
        <v>332</v>
      </c>
      <c r="F24" s="176">
        <v>1</v>
      </c>
      <c r="G24" s="185">
        <f>Table07!F1575</f>
        <v>3300</v>
      </c>
      <c r="H24" s="186">
        <f>Table07!F1584</f>
        <v>233029.6875</v>
      </c>
      <c r="I24" s="186">
        <f>Table07!F1586</f>
        <v>0</v>
      </c>
      <c r="J24" s="186">
        <f>F24*G24</f>
        <v>3300</v>
      </c>
      <c r="K24" s="187">
        <f>F24*H24</f>
        <v>233029.6875</v>
      </c>
      <c r="L24" s="179">
        <f>F24*I24</f>
        <v>0</v>
      </c>
      <c r="M24" s="65"/>
    </row>
    <row r="25" spans="1:13" customHeight="1" ht="15.75">
      <c r="A25" s="180">
        <v>18</v>
      </c>
      <c r="B25" s="181" t="s">
        <v>362</v>
      </c>
      <c r="C25" s="182" t="s">
        <v>363</v>
      </c>
      <c r="D25" s="183" t="s">
        <v>364</v>
      </c>
      <c r="E25" s="184" t="s">
        <v>365</v>
      </c>
      <c r="F25" s="176">
        <v>1</v>
      </c>
      <c r="G25" s="185">
        <f>Table07!F1602</f>
        <v>0</v>
      </c>
      <c r="H25" s="186">
        <f>Table07!F1611</f>
        <v>1400036.94</v>
      </c>
      <c r="I25" s="186">
        <f>Table07!F1614</f>
        <v>190657.296</v>
      </c>
      <c r="J25" s="186">
        <f>F25*G25</f>
        <v>0</v>
      </c>
      <c r="K25" s="187">
        <f>F25*H25</f>
        <v>1400036.94</v>
      </c>
      <c r="L25" s="179">
        <f>F25*I25</f>
        <v>190657.296</v>
      </c>
      <c r="M25" s="65"/>
    </row>
    <row r="26" spans="1:13" customHeight="1" ht="15.75">
      <c r="A26" s="180">
        <v>19</v>
      </c>
      <c r="B26" s="181" t="s">
        <v>366</v>
      </c>
      <c r="C26" s="182" t="s">
        <v>367</v>
      </c>
      <c r="D26" s="183" t="s">
        <v>368</v>
      </c>
      <c r="E26" s="184" t="s">
        <v>163</v>
      </c>
      <c r="F26" s="176">
        <v>1</v>
      </c>
      <c r="G26" s="185">
        <f>Table07!F1633</f>
        <v>0</v>
      </c>
      <c r="H26" s="186">
        <f>Table07!F1637</f>
        <v>199945.44</v>
      </c>
      <c r="I26" s="186">
        <f>Table07!F1639</f>
        <v>54672.192</v>
      </c>
      <c r="J26" s="186">
        <f>F26*G26</f>
        <v>0</v>
      </c>
      <c r="K26" s="187">
        <f>F26*H26</f>
        <v>199945.44</v>
      </c>
      <c r="L26" s="179">
        <f>F26*I26</f>
        <v>54672.192</v>
      </c>
      <c r="M26" s="65"/>
    </row>
    <row r="27" spans="1:13" customHeight="1" ht="15.75">
      <c r="A27" s="180">
        <v>20</v>
      </c>
      <c r="B27" s="181" t="s">
        <v>369</v>
      </c>
      <c r="C27" s="182" t="s">
        <v>370</v>
      </c>
      <c r="D27" s="183" t="s">
        <v>371</v>
      </c>
      <c r="E27" s="184" t="s">
        <v>163</v>
      </c>
      <c r="F27" s="176">
        <v>1</v>
      </c>
      <c r="G27" s="185">
        <f>Table07!F1655</f>
        <v>0</v>
      </c>
      <c r="H27" s="186">
        <f>Table07!F1659</f>
        <v>1053879.09</v>
      </c>
      <c r="I27" s="186">
        <f>Table07!F1661</f>
        <v>105687.352</v>
      </c>
      <c r="J27" s="186">
        <f>F27*G27</f>
        <v>0</v>
      </c>
      <c r="K27" s="187">
        <f>F27*H27</f>
        <v>1053879.09</v>
      </c>
      <c r="L27" s="179">
        <f>F27*I27</f>
        <v>105687.352</v>
      </c>
      <c r="M27" s="65"/>
    </row>
    <row r="28" spans="1:13" customHeight="1" ht="15.75">
      <c r="A28" s="180">
        <v>21</v>
      </c>
      <c r="B28" s="181" t="s">
        <v>372</v>
      </c>
      <c r="C28" s="182" t="s">
        <v>373</v>
      </c>
      <c r="D28" s="183" t="s">
        <v>374</v>
      </c>
      <c r="E28" s="184" t="s">
        <v>365</v>
      </c>
      <c r="F28" s="176">
        <v>1</v>
      </c>
      <c r="G28" s="185">
        <f>Table07!F1677</f>
        <v>0</v>
      </c>
      <c r="H28" s="186">
        <f>Table07!F1684</f>
        <v>1228807.8</v>
      </c>
      <c r="I28" s="186">
        <f>Table07!F1687</f>
        <v>183467.006</v>
      </c>
      <c r="J28" s="186">
        <f>F28*G28</f>
        <v>0</v>
      </c>
      <c r="K28" s="187">
        <f>F28*H28</f>
        <v>1228807.8</v>
      </c>
      <c r="L28" s="179">
        <f>F28*I28</f>
        <v>183467.006</v>
      </c>
      <c r="M28" s="65"/>
    </row>
    <row r="29" spans="1:13" customHeight="1" ht="15.75">
      <c r="A29" s="180">
        <v>22</v>
      </c>
      <c r="B29" s="181" t="s">
        <v>375</v>
      </c>
      <c r="C29" s="182" t="s">
        <v>376</v>
      </c>
      <c r="D29" s="183" t="s">
        <v>377</v>
      </c>
      <c r="E29" s="184" t="s">
        <v>332</v>
      </c>
      <c r="F29" s="176">
        <v>1</v>
      </c>
      <c r="G29" s="185"/>
      <c r="H29" s="186">
        <f>Table07!F1706</f>
        <v>119104.0625</v>
      </c>
      <c r="I29" s="186"/>
      <c r="J29" s="186" t="str">
        <f>F29*G29</f>
        <v>0</v>
      </c>
      <c r="K29" s="187">
        <f>F29*H29</f>
        <v>119104.0625</v>
      </c>
      <c r="L29" s="179" t="str">
        <f>F29*I29</f>
        <v>0</v>
      </c>
      <c r="M29" s="65"/>
    </row>
    <row r="30" spans="1:13" customHeight="1" ht="15.75">
      <c r="A30" s="180">
        <v>23</v>
      </c>
      <c r="B30" s="181" t="s">
        <v>378</v>
      </c>
      <c r="C30" s="182" t="s">
        <v>379</v>
      </c>
      <c r="D30" s="183" t="s">
        <v>380</v>
      </c>
      <c r="E30" s="184" t="s">
        <v>332</v>
      </c>
      <c r="F30" s="176">
        <v>1</v>
      </c>
      <c r="G30" s="185">
        <f>Table07!F1721</f>
        <v>0</v>
      </c>
      <c r="H30" s="186">
        <f>Table07!F1725</f>
        <v>1204007.4325</v>
      </c>
      <c r="I30" s="186">
        <f>Table07!F1727</f>
        <v>9805.1625</v>
      </c>
      <c r="J30" s="186">
        <f>F30*G30</f>
        <v>0</v>
      </c>
      <c r="K30" s="187">
        <f>F30*H30</f>
        <v>1204007.4325</v>
      </c>
      <c r="L30" s="179">
        <f>F30*I30</f>
        <v>9805.1625</v>
      </c>
      <c r="M30" s="65"/>
    </row>
    <row r="31" spans="1:13" customHeight="1" ht="15.75">
      <c r="A31" s="180">
        <v>24</v>
      </c>
      <c r="B31" s="181" t="s">
        <v>381</v>
      </c>
      <c r="C31" s="182" t="s">
        <v>382</v>
      </c>
      <c r="D31" s="183" t="s">
        <v>383</v>
      </c>
      <c r="E31" s="184" t="s">
        <v>332</v>
      </c>
      <c r="F31" s="176">
        <v>1</v>
      </c>
      <c r="G31" s="185">
        <f>Table07!F1744</f>
        <v>45900</v>
      </c>
      <c r="H31" s="186">
        <f>Table07!F1752</f>
        <v>1294609.375</v>
      </c>
      <c r="I31" s="186">
        <f>Table07!F1754</f>
        <v>515956.4475</v>
      </c>
      <c r="J31" s="186">
        <f>F31*G31</f>
        <v>45900</v>
      </c>
      <c r="K31" s="187">
        <f>F31*H31</f>
        <v>1294609.375</v>
      </c>
      <c r="L31" s="179">
        <f>F31*I31</f>
        <v>515956.4475</v>
      </c>
      <c r="M31" s="65"/>
    </row>
    <row r="32" spans="1:13" customHeight="1" ht="15.75">
      <c r="A32" s="180">
        <v>25</v>
      </c>
      <c r="B32" s="181" t="s">
        <v>384</v>
      </c>
      <c r="C32" s="182" t="s">
        <v>385</v>
      </c>
      <c r="D32" s="183" t="s">
        <v>386</v>
      </c>
      <c r="E32" s="184" t="s">
        <v>332</v>
      </c>
      <c r="F32" s="176">
        <v>1</v>
      </c>
      <c r="G32" s="185">
        <f>Table07!F1771</f>
        <v>0</v>
      </c>
      <c r="H32" s="186">
        <f>Table07!F1773</f>
        <v>1294609.375</v>
      </c>
      <c r="I32" s="186">
        <f>Table07!F1775</f>
        <v>8187637.5</v>
      </c>
      <c r="J32" s="186">
        <f>F32*G32</f>
        <v>0</v>
      </c>
      <c r="K32" s="187">
        <f>F32*H32</f>
        <v>1294609.375</v>
      </c>
      <c r="L32" s="179">
        <f>F32*I32</f>
        <v>8187637.5</v>
      </c>
      <c r="M32" s="65"/>
    </row>
    <row r="33" spans="1:13" customHeight="1" ht="15.75">
      <c r="A33" s="180"/>
      <c r="B33" s="181"/>
      <c r="C33" s="182"/>
      <c r="D33" s="183"/>
      <c r="E33" s="184"/>
      <c r="F33" s="176"/>
      <c r="G33" s="185"/>
      <c r="H33" s="186"/>
      <c r="I33" s="186"/>
      <c r="J33" s="186"/>
      <c r="K33" s="187"/>
      <c r="L33" s="179"/>
      <c r="M33" s="65"/>
    </row>
    <row r="34" spans="1:13" customHeight="1" ht="15.75" s="66" customFormat="1">
      <c r="A34" s="171"/>
      <c r="B34" s="172"/>
      <c r="C34" s="173"/>
      <c r="D34" s="174"/>
      <c r="E34" s="175"/>
      <c r="F34" s="176"/>
      <c r="G34" s="177"/>
      <c r="H34" s="177"/>
      <c r="I34" s="177"/>
      <c r="J34" s="177"/>
      <c r="K34" s="178"/>
      <c r="L34" s="179"/>
      <c r="M34" s="65"/>
    </row>
    <row r="35" spans="1:13" customHeight="1" ht="15.75" s="66" customFormat="1">
      <c r="A35" s="126"/>
      <c r="B35" s="127"/>
      <c r="C35" s="110"/>
      <c r="D35" s="74" t="s">
        <v>223</v>
      </c>
      <c r="E35" s="75"/>
      <c r="F35" s="128"/>
      <c r="G35" s="129"/>
      <c r="H35" s="129"/>
      <c r="I35" s="129"/>
      <c r="J35" s="130">
        <f>SUM(J8:J34)</f>
        <v>362229.27</v>
      </c>
      <c r="K35" s="130">
        <f>SUM(K8:K34)</f>
        <v>30140835.2435</v>
      </c>
      <c r="L35" s="131">
        <f>SUM(L8:L34)</f>
        <v>11827714.595285</v>
      </c>
      <c r="M35" s="65"/>
    </row>
    <row r="36" spans="1:13" customHeight="1" ht="8.1">
      <c r="A36" s="132"/>
      <c r="B36" s="133"/>
      <c r="C36" s="133"/>
      <c r="D36" s="134"/>
      <c r="E36" s="135"/>
      <c r="F36" s="135"/>
      <c r="G36" s="135"/>
      <c r="H36" s="135"/>
      <c r="I36" s="135"/>
      <c r="J36" s="136"/>
      <c r="K36" s="137"/>
      <c r="L36" s="138"/>
    </row>
    <row r="37" spans="1:13" customHeight="1" ht="8.1">
      <c r="A37" s="139"/>
      <c r="B37" s="139"/>
      <c r="C37" s="139"/>
      <c r="D37" s="140"/>
      <c r="E37" s="141"/>
      <c r="F37" s="141"/>
      <c r="G37" s="141"/>
      <c r="H37" s="141"/>
      <c r="I37" s="141"/>
      <c r="J37" s="142"/>
      <c r="K37" s="143"/>
      <c r="L37" s="143"/>
    </row>
    <row r="38" spans="1:13" customHeight="1" ht="9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39" spans="1:13" customHeight="1" ht="9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F5:F6"/>
    <mergeCell ref="E5:E6"/>
    <mergeCell ref="D5:D6"/>
    <mergeCell ref="C5:C6"/>
    <mergeCell ref="B5:B6"/>
  </mergeCells>
  <hyperlinks>
    <hyperlink ref="L38" r:id="rId_hyperlink_1"/>
  </hyperlinks>
  <printOptions gridLines="false" gridLinesSet="true" horizontalCentered="true"/>
  <pageMargins left="0.48" right="0.19" top="0.47244094488189" bottom="0.51181102362205" header="0.2755905511811" footer="0.23622047244094"/>
  <pageSetup paperSize="9" orientation="landscape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4"/>
  <sheetViews>
    <sheetView tabSelected="0" workbookViewId="0" showGridLines="false" showRowColHeaders="1">
      <selection activeCell="E22" sqref="E22"/>
    </sheetView>
  </sheetViews>
  <sheetFormatPr defaultRowHeight="14.4" outlineLevelRow="0" outlineLevelCol="0"/>
  <cols>
    <col min="1" max="1" width="4.7109375" customWidth="true" style="2"/>
    <col min="2" max="2" width="9.28515625" customWidth="true" style="2"/>
    <col min="3" max="3" width="7.140625" customWidth="true" style="2"/>
    <col min="4" max="4" width="39" customWidth="true" style="2"/>
    <col min="5" max="5" width="7" customWidth="true" style="2"/>
    <col min="6" max="6" width="9.5703125" customWidth="true" style="2"/>
    <col min="7" max="7" width="10.7109375" customWidth="true" style="2"/>
    <col min="8" max="8" width="10.5703125" customWidth="true" style="2"/>
    <col min="9" max="9" width="10" customWidth="true" style="2"/>
    <col min="10" max="10" width="11.5703125" customWidth="true" style="2"/>
    <col min="11" max="11" width="11.140625" customWidth="true" style="2"/>
    <col min="12" max="12" width="11.7109375" customWidth="true" style="2"/>
    <col min="13" max="13" width="9.140625" customWidth="true" style="2"/>
  </cols>
  <sheetData>
    <row r="1" spans="1:13" customHeight="1" ht="21">
      <c r="A1" s="44" t="s">
        <v>106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customHeight="1" ht="15.75">
      <c r="A2" s="46" t="str">
        <f>Table00!A2</f>
        <v>Tên công trình: Công trình DEMO</v>
      </c>
      <c r="B2" s="47"/>
      <c r="C2" s="118"/>
      <c r="D2" s="7"/>
      <c r="E2" s="8"/>
      <c r="F2" s="8"/>
      <c r="G2" s="8"/>
      <c r="H2" s="8"/>
      <c r="I2" s="8"/>
      <c r="J2" s="7"/>
      <c r="K2" s="48" t="s">
        <v>54</v>
      </c>
      <c r="L2" s="49" t="str">
        <f>SUBSTITUTE(A3,"Mã số công trình: ","",1)&amp;"-01"</f>
        <v>test01_01-01</v>
      </c>
    </row>
    <row r="3" spans="1:13" customHeight="1" ht="15.75">
      <c r="A3" s="50" t="str">
        <f>Table00!A3</f>
        <v>Mã số công trình: test01_01</v>
      </c>
      <c r="B3" s="13"/>
      <c r="C3" s="13"/>
      <c r="D3" s="11"/>
      <c r="E3" s="11"/>
      <c r="F3" s="11"/>
      <c r="G3" s="11"/>
      <c r="H3" s="11"/>
      <c r="I3" s="11"/>
      <c r="J3" s="11"/>
      <c r="K3" s="11"/>
      <c r="L3" s="119" t="s">
        <v>387</v>
      </c>
    </row>
    <row r="4" spans="1:13" customHeight="1" ht="15.75">
      <c r="A4" s="52" t="s">
        <v>108</v>
      </c>
      <c r="B4" s="13"/>
      <c r="C4" s="10" t="s">
        <v>388</v>
      </c>
      <c r="D4" s="11"/>
      <c r="E4" s="11"/>
      <c r="F4" s="11"/>
      <c r="G4" s="11"/>
      <c r="H4" s="11"/>
      <c r="I4" s="11"/>
      <c r="J4" s="11"/>
      <c r="K4" s="11"/>
      <c r="L4" s="12" t="s">
        <v>55</v>
      </c>
    </row>
    <row r="5" spans="1:13" customHeight="1" ht="13.5">
      <c r="A5" s="199" t="s">
        <v>56</v>
      </c>
      <c r="B5" s="201" t="s">
        <v>110</v>
      </c>
      <c r="C5" s="201" t="s">
        <v>111</v>
      </c>
      <c r="D5" s="201" t="s">
        <v>112</v>
      </c>
      <c r="E5" s="201" t="s">
        <v>113</v>
      </c>
      <c r="F5" s="201" t="s">
        <v>114</v>
      </c>
      <c r="G5" s="120" t="s">
        <v>115</v>
      </c>
      <c r="H5" s="120"/>
      <c r="I5" s="120"/>
      <c r="J5" s="120" t="s">
        <v>116</v>
      </c>
      <c r="K5" s="120"/>
      <c r="L5" s="121"/>
    </row>
    <row r="6" spans="1:13" customHeight="1" ht="13.5">
      <c r="A6" s="200"/>
      <c r="B6" s="202"/>
      <c r="C6" s="202"/>
      <c r="D6" s="202"/>
      <c r="E6" s="202"/>
      <c r="F6" s="202"/>
      <c r="G6" s="122" t="s">
        <v>97</v>
      </c>
      <c r="H6" s="122" t="s">
        <v>98</v>
      </c>
      <c r="I6" s="122" t="s">
        <v>117</v>
      </c>
      <c r="J6" s="122" t="s">
        <v>97</v>
      </c>
      <c r="K6" s="122" t="s">
        <v>98</v>
      </c>
      <c r="L6" s="123" t="s">
        <v>117</v>
      </c>
    </row>
    <row r="7" spans="1:13" customHeight="1" ht="8.1">
      <c r="A7" s="124"/>
      <c r="B7" s="58"/>
      <c r="C7" s="26"/>
      <c r="D7" s="19"/>
      <c r="E7" s="20"/>
      <c r="F7" s="20"/>
      <c r="G7" s="20"/>
      <c r="H7" s="20"/>
      <c r="I7" s="20"/>
      <c r="J7" s="59"/>
      <c r="K7" s="21"/>
      <c r="L7" s="125"/>
    </row>
    <row r="8" spans="1:13" customHeight="1" ht="15.75" s="66" customFormat="1">
      <c r="A8" s="180">
        <v>1</v>
      </c>
      <c r="B8" s="181" t="s">
        <v>389</v>
      </c>
      <c r="C8" s="182" t="s">
        <v>390</v>
      </c>
      <c r="D8" s="183" t="s">
        <v>391</v>
      </c>
      <c r="E8" s="184" t="s">
        <v>121</v>
      </c>
      <c r="F8" s="176">
        <v>1</v>
      </c>
      <c r="G8" s="185"/>
      <c r="H8" s="186">
        <f>Table07!F1792</f>
        <v>242095.15</v>
      </c>
      <c r="I8" s="186"/>
      <c r="J8" s="186" t="str">
        <f>F8*G8</f>
        <v>0</v>
      </c>
      <c r="K8" s="187">
        <f>F8*H8</f>
        <v>242095.15</v>
      </c>
      <c r="L8" s="179" t="str">
        <f>F8*I8</f>
        <v>0</v>
      </c>
      <c r="M8" s="65"/>
    </row>
    <row r="9" spans="1:13" customHeight="1" ht="15.75">
      <c r="A9" s="180">
        <v>2</v>
      </c>
      <c r="B9" s="181" t="s">
        <v>392</v>
      </c>
      <c r="C9" s="182" t="s">
        <v>393</v>
      </c>
      <c r="D9" s="183" t="s">
        <v>394</v>
      </c>
      <c r="E9" s="184" t="s">
        <v>121</v>
      </c>
      <c r="F9" s="176">
        <v>1</v>
      </c>
      <c r="G9" s="185"/>
      <c r="H9" s="186">
        <f>Table07!F1807</f>
        <v>361868.54</v>
      </c>
      <c r="I9" s="186"/>
      <c r="J9" s="186" t="str">
        <f>F9*G9</f>
        <v>0</v>
      </c>
      <c r="K9" s="187">
        <f>F9*H9</f>
        <v>361868.54</v>
      </c>
      <c r="L9" s="179" t="str">
        <f>F9*I9</f>
        <v>0</v>
      </c>
      <c r="M9" s="65"/>
    </row>
    <row r="10" spans="1:13" customHeight="1" ht="15.75">
      <c r="A10" s="180">
        <v>3</v>
      </c>
      <c r="B10" s="181" t="s">
        <v>395</v>
      </c>
      <c r="C10" s="182" t="s">
        <v>396</v>
      </c>
      <c r="D10" s="183" t="s">
        <v>397</v>
      </c>
      <c r="E10" s="184" t="s">
        <v>121</v>
      </c>
      <c r="F10" s="176">
        <v>1</v>
      </c>
      <c r="G10" s="185"/>
      <c r="H10" s="186">
        <f>Table07!F1822</f>
        <v>417932.68</v>
      </c>
      <c r="I10" s="186"/>
      <c r="J10" s="186" t="str">
        <f>F10*G10</f>
        <v>0</v>
      </c>
      <c r="K10" s="187">
        <f>F10*H10</f>
        <v>417932.68</v>
      </c>
      <c r="L10" s="179" t="str">
        <f>F10*I10</f>
        <v>0</v>
      </c>
      <c r="M10" s="65"/>
    </row>
    <row r="11" spans="1:13" customHeight="1" ht="15.75">
      <c r="A11" s="180">
        <v>4</v>
      </c>
      <c r="B11" s="181" t="s">
        <v>398</v>
      </c>
      <c r="C11" s="182" t="s">
        <v>399</v>
      </c>
      <c r="D11" s="183" t="s">
        <v>400</v>
      </c>
      <c r="E11" s="184" t="s">
        <v>125</v>
      </c>
      <c r="F11" s="176">
        <v>1</v>
      </c>
      <c r="G11" s="185"/>
      <c r="H11" s="186">
        <f>Table07!F1837</f>
        <v>374009.4</v>
      </c>
      <c r="I11" s="186"/>
      <c r="J11" s="186" t="str">
        <f>F11*G11</f>
        <v>0</v>
      </c>
      <c r="K11" s="187">
        <f>F11*H11</f>
        <v>374009.4</v>
      </c>
      <c r="L11" s="179" t="str">
        <f>F11*I11</f>
        <v>0</v>
      </c>
      <c r="M11" s="65"/>
    </row>
    <row r="12" spans="1:13" customHeight="1" ht="15.75">
      <c r="A12" s="180">
        <v>5</v>
      </c>
      <c r="B12" s="181" t="s">
        <v>401</v>
      </c>
      <c r="C12" s="182" t="s">
        <v>402</v>
      </c>
      <c r="D12" s="183" t="s">
        <v>403</v>
      </c>
      <c r="E12" s="184" t="s">
        <v>125</v>
      </c>
      <c r="F12" s="176">
        <v>1</v>
      </c>
      <c r="G12" s="185"/>
      <c r="H12" s="186">
        <f>Table07!F1852</f>
        <v>396948.6432</v>
      </c>
      <c r="I12" s="186"/>
      <c r="J12" s="186" t="str">
        <f>F12*G12</f>
        <v>0</v>
      </c>
      <c r="K12" s="187">
        <f>F12*H12</f>
        <v>396948.6432</v>
      </c>
      <c r="L12" s="179" t="str">
        <f>F12*I12</f>
        <v>0</v>
      </c>
      <c r="M12" s="65"/>
    </row>
    <row r="13" spans="1:13" customHeight="1" ht="15.75">
      <c r="A13" s="180">
        <v>6</v>
      </c>
      <c r="B13" s="181" t="s">
        <v>404</v>
      </c>
      <c r="C13" s="182" t="s">
        <v>405</v>
      </c>
      <c r="D13" s="183" t="s">
        <v>406</v>
      </c>
      <c r="E13" s="184" t="s">
        <v>125</v>
      </c>
      <c r="F13" s="176">
        <v>1</v>
      </c>
      <c r="G13" s="185"/>
      <c r="H13" s="186">
        <f>Table07!F1867</f>
        <v>437646.4068</v>
      </c>
      <c r="I13" s="186"/>
      <c r="J13" s="186" t="str">
        <f>F13*G13</f>
        <v>0</v>
      </c>
      <c r="K13" s="187">
        <f>F13*H13</f>
        <v>437646.4068</v>
      </c>
      <c r="L13" s="179" t="str">
        <f>F13*I13</f>
        <v>0</v>
      </c>
      <c r="M13" s="65"/>
    </row>
    <row r="14" spans="1:13" customHeight="1" ht="15.75">
      <c r="A14" s="180">
        <v>7</v>
      </c>
      <c r="B14" s="181" t="s">
        <v>407</v>
      </c>
      <c r="C14" s="182" t="s">
        <v>408</v>
      </c>
      <c r="D14" s="183" t="s">
        <v>409</v>
      </c>
      <c r="E14" s="184" t="s">
        <v>125</v>
      </c>
      <c r="F14" s="176">
        <v>1</v>
      </c>
      <c r="G14" s="185"/>
      <c r="H14" s="186">
        <f>Table07!F1882</f>
        <v>523613.16</v>
      </c>
      <c r="I14" s="186"/>
      <c r="J14" s="186" t="str">
        <f>F14*G14</f>
        <v>0</v>
      </c>
      <c r="K14" s="187">
        <f>F14*H14</f>
        <v>523613.16</v>
      </c>
      <c r="L14" s="179" t="str">
        <f>F14*I14</f>
        <v>0</v>
      </c>
      <c r="M14" s="65"/>
    </row>
    <row r="15" spans="1:13" customHeight="1" ht="15.75">
      <c r="A15" s="180">
        <v>8</v>
      </c>
      <c r="B15" s="181" t="s">
        <v>410</v>
      </c>
      <c r="C15" s="182" t="s">
        <v>411</v>
      </c>
      <c r="D15" s="183" t="s">
        <v>412</v>
      </c>
      <c r="E15" s="184" t="s">
        <v>125</v>
      </c>
      <c r="F15" s="176">
        <v>1</v>
      </c>
      <c r="G15" s="185"/>
      <c r="H15" s="186">
        <f>Table07!F1897</f>
        <v>828361.56</v>
      </c>
      <c r="I15" s="186"/>
      <c r="J15" s="186" t="str">
        <f>F15*G15</f>
        <v>0</v>
      </c>
      <c r="K15" s="187">
        <f>F15*H15</f>
        <v>828361.56</v>
      </c>
      <c r="L15" s="179" t="str">
        <f>F15*I15</f>
        <v>0</v>
      </c>
      <c r="M15" s="65"/>
    </row>
    <row r="16" spans="1:13" customHeight="1" ht="15.75">
      <c r="A16" s="180">
        <v>9</v>
      </c>
      <c r="B16" s="181" t="s">
        <v>413</v>
      </c>
      <c r="C16" s="182" t="s">
        <v>414</v>
      </c>
      <c r="D16" s="183" t="s">
        <v>415</v>
      </c>
      <c r="E16" s="184" t="s">
        <v>416</v>
      </c>
      <c r="F16" s="176">
        <v>1</v>
      </c>
      <c r="G16" s="185"/>
      <c r="H16" s="186">
        <f>Table07!F1912</f>
        <v>94289.69</v>
      </c>
      <c r="I16" s="186"/>
      <c r="J16" s="186" t="str">
        <f>F16*G16</f>
        <v>0</v>
      </c>
      <c r="K16" s="187">
        <f>F16*H16</f>
        <v>94289.69</v>
      </c>
      <c r="L16" s="179" t="str">
        <f>F16*I16</f>
        <v>0</v>
      </c>
      <c r="M16" s="65"/>
    </row>
    <row r="17" spans="1:13" customHeight="1" ht="15.75">
      <c r="A17" s="180">
        <v>10</v>
      </c>
      <c r="B17" s="181" t="s">
        <v>417</v>
      </c>
      <c r="C17" s="182" t="s">
        <v>418</v>
      </c>
      <c r="D17" s="183" t="s">
        <v>419</v>
      </c>
      <c r="E17" s="184" t="s">
        <v>121</v>
      </c>
      <c r="F17" s="176">
        <v>1</v>
      </c>
      <c r="G17" s="185"/>
      <c r="H17" s="186"/>
      <c r="I17" s="186">
        <f>Table07!F1927</f>
        <v>39724.206</v>
      </c>
      <c r="J17" s="186" t="str">
        <f>F17*G17</f>
        <v>0</v>
      </c>
      <c r="K17" s="187" t="str">
        <f>F17*H17</f>
        <v>0</v>
      </c>
      <c r="L17" s="179">
        <f>F17*I17</f>
        <v>39724.206</v>
      </c>
      <c r="M17" s="65"/>
    </row>
    <row r="18" spans="1:13" customHeight="1" ht="15.75">
      <c r="A18" s="180">
        <v>11</v>
      </c>
      <c r="B18" s="181" t="s">
        <v>420</v>
      </c>
      <c r="C18" s="182" t="s">
        <v>421</v>
      </c>
      <c r="D18" s="183" t="s">
        <v>422</v>
      </c>
      <c r="E18" s="184" t="s">
        <v>159</v>
      </c>
      <c r="F18" s="176">
        <v>1</v>
      </c>
      <c r="G18" s="185"/>
      <c r="H18" s="186">
        <f>Table07!F1942</f>
        <v>991315.93</v>
      </c>
      <c r="I18" s="186">
        <f>Table07!F1944</f>
        <v>1125445.738</v>
      </c>
      <c r="J18" s="186" t="str">
        <f>F18*G18</f>
        <v>0</v>
      </c>
      <c r="K18" s="187">
        <f>F18*H18</f>
        <v>991315.93</v>
      </c>
      <c r="L18" s="179">
        <f>F18*I18</f>
        <v>1125445.738</v>
      </c>
      <c r="M18" s="65"/>
    </row>
    <row r="19" spans="1:13" customHeight="1" ht="15.75">
      <c r="A19" s="180">
        <v>12</v>
      </c>
      <c r="B19" s="181" t="s">
        <v>423</v>
      </c>
      <c r="C19" s="182" t="s">
        <v>424</v>
      </c>
      <c r="D19" s="183" t="s">
        <v>425</v>
      </c>
      <c r="E19" s="184" t="s">
        <v>121</v>
      </c>
      <c r="F19" s="176">
        <v>1</v>
      </c>
      <c r="G19" s="185">
        <f>Table07!F1960</f>
        <v>279164</v>
      </c>
      <c r="H19" s="186">
        <f>Table07!F1965</f>
        <v>7568658.9</v>
      </c>
      <c r="I19" s="186"/>
      <c r="J19" s="186">
        <f>F19*G19</f>
        <v>279164</v>
      </c>
      <c r="K19" s="187">
        <f>F19*H19</f>
        <v>7568658.9</v>
      </c>
      <c r="L19" s="179" t="str">
        <f>F19*I19</f>
        <v>0</v>
      </c>
      <c r="M19" s="65"/>
    </row>
    <row r="20" spans="1:13" customHeight="1" ht="15.75">
      <c r="A20" s="180">
        <v>13</v>
      </c>
      <c r="B20" s="181" t="s">
        <v>426</v>
      </c>
      <c r="C20" s="182" t="s">
        <v>427</v>
      </c>
      <c r="D20" s="183" t="s">
        <v>428</v>
      </c>
      <c r="E20" s="184" t="s">
        <v>171</v>
      </c>
      <c r="F20" s="176">
        <v>1</v>
      </c>
      <c r="G20" s="185">
        <f>Table07!F1980</f>
        <v>87913.38</v>
      </c>
      <c r="H20" s="186">
        <f>Table07!F1985</f>
        <v>1052987.44</v>
      </c>
      <c r="I20" s="186"/>
      <c r="J20" s="186">
        <f>F20*G20</f>
        <v>87913.38</v>
      </c>
      <c r="K20" s="187">
        <f>F20*H20</f>
        <v>1052987.44</v>
      </c>
      <c r="L20" s="179" t="str">
        <f>F20*I20</f>
        <v>0</v>
      </c>
      <c r="M20" s="65"/>
    </row>
    <row r="21" spans="1:13" customHeight="1" ht="15.75">
      <c r="A21" s="180">
        <v>14</v>
      </c>
      <c r="B21" s="181" t="s">
        <v>429</v>
      </c>
      <c r="C21" s="182" t="s">
        <v>430</v>
      </c>
      <c r="D21" s="183" t="s">
        <v>431</v>
      </c>
      <c r="E21" s="184" t="s">
        <v>182</v>
      </c>
      <c r="F21" s="176">
        <v>1</v>
      </c>
      <c r="G21" s="185">
        <f>Table07!F2000</f>
        <v>0</v>
      </c>
      <c r="H21" s="186">
        <f>Table07!F2004</f>
        <v>764838.85</v>
      </c>
      <c r="I21" s="186"/>
      <c r="J21" s="186">
        <f>F21*G21</f>
        <v>0</v>
      </c>
      <c r="K21" s="187">
        <f>F21*H21</f>
        <v>764838.85</v>
      </c>
      <c r="L21" s="179" t="str">
        <f>F21*I21</f>
        <v>0</v>
      </c>
      <c r="M21" s="65"/>
    </row>
    <row r="22" spans="1:13" customHeight="1" ht="15.75">
      <c r="A22" s="180">
        <v>15</v>
      </c>
      <c r="B22" s="181" t="s">
        <v>432</v>
      </c>
      <c r="C22" s="182" t="s">
        <v>433</v>
      </c>
      <c r="D22" s="183" t="s">
        <v>434</v>
      </c>
      <c r="E22" s="184" t="s">
        <v>435</v>
      </c>
      <c r="F22" s="176">
        <v>200</v>
      </c>
      <c r="G22" s="185">
        <f>Table07!F2019</f>
        <v>107100</v>
      </c>
      <c r="H22" s="186">
        <f>Table07!F2023</f>
        <v>51466.86</v>
      </c>
      <c r="I22" s="186">
        <f>Table07!F2025</f>
        <v>47176.848</v>
      </c>
      <c r="J22" s="186">
        <f>F22*G22</f>
        <v>21420000</v>
      </c>
      <c r="K22" s="187">
        <f>F22*H22</f>
        <v>10293372</v>
      </c>
      <c r="L22" s="179">
        <f>F22*I22</f>
        <v>9435369.6</v>
      </c>
      <c r="M22" s="65"/>
    </row>
    <row r="23" spans="1:13" customHeight="1" ht="15.75">
      <c r="A23" s="180">
        <v>16</v>
      </c>
      <c r="B23" s="181" t="s">
        <v>436</v>
      </c>
      <c r="C23" s="182" t="s">
        <v>437</v>
      </c>
      <c r="D23" s="183" t="s">
        <v>438</v>
      </c>
      <c r="E23" s="184" t="s">
        <v>163</v>
      </c>
      <c r="F23" s="176">
        <v>10</v>
      </c>
      <c r="G23" s="185">
        <f>Table07!F2041</f>
        <v>15020730</v>
      </c>
      <c r="H23" s="186">
        <f>Table07!F2046</f>
        <v>31795976.5</v>
      </c>
      <c r="I23" s="186"/>
      <c r="J23" s="186">
        <f>F23*G23</f>
        <v>150207300</v>
      </c>
      <c r="K23" s="187">
        <f>F23*H23</f>
        <v>317959765</v>
      </c>
      <c r="L23" s="179" t="str">
        <f>F23*I23</f>
        <v>0</v>
      </c>
      <c r="M23" s="65"/>
    </row>
    <row r="24" spans="1:13" customHeight="1" ht="15.75">
      <c r="A24" s="180">
        <v>17</v>
      </c>
      <c r="B24" s="181" t="s">
        <v>439</v>
      </c>
      <c r="C24" s="182" t="s">
        <v>440</v>
      </c>
      <c r="D24" s="183" t="s">
        <v>441</v>
      </c>
      <c r="E24" s="184" t="s">
        <v>365</v>
      </c>
      <c r="F24" s="176">
        <v>2</v>
      </c>
      <c r="G24" s="185">
        <f>Table07!F2061</f>
        <v>0</v>
      </c>
      <c r="H24" s="186">
        <f>Table07!F2067</f>
        <v>998059.32</v>
      </c>
      <c r="I24" s="186">
        <f>Table07!F2070</f>
        <v>68881.8</v>
      </c>
      <c r="J24" s="186">
        <f>F24*G24</f>
        <v>0</v>
      </c>
      <c r="K24" s="187">
        <f>F24*H24</f>
        <v>1996118.64</v>
      </c>
      <c r="L24" s="179">
        <f>F24*I24</f>
        <v>137763.6</v>
      </c>
      <c r="M24" s="65"/>
    </row>
    <row r="25" spans="1:13" customHeight="1" ht="15.75">
      <c r="A25" s="180">
        <v>18</v>
      </c>
      <c r="B25" s="181" t="s">
        <v>442</v>
      </c>
      <c r="C25" s="182" t="s">
        <v>443</v>
      </c>
      <c r="D25" s="183" t="s">
        <v>444</v>
      </c>
      <c r="E25" s="184" t="s">
        <v>163</v>
      </c>
      <c r="F25" s="176">
        <v>2</v>
      </c>
      <c r="G25" s="185">
        <f>Table07!F2087</f>
        <v>0</v>
      </c>
      <c r="H25" s="186">
        <f>Table07!F2091</f>
        <v>2999181.6</v>
      </c>
      <c r="I25" s="186">
        <f>Table07!F2093</f>
        <v>242359.104</v>
      </c>
      <c r="J25" s="186">
        <f>F25*G25</f>
        <v>0</v>
      </c>
      <c r="K25" s="187">
        <f>F25*H25</f>
        <v>5998363.2</v>
      </c>
      <c r="L25" s="179">
        <f>F25*I25</f>
        <v>484718.208</v>
      </c>
      <c r="M25" s="65"/>
    </row>
    <row r="26" spans="1:13" customHeight="1" ht="15.75">
      <c r="A26" s="180">
        <v>19</v>
      </c>
      <c r="B26" s="181" t="s">
        <v>445</v>
      </c>
      <c r="C26" s="182" t="s">
        <v>446</v>
      </c>
      <c r="D26" s="183" t="s">
        <v>447</v>
      </c>
      <c r="E26" s="184" t="s">
        <v>182</v>
      </c>
      <c r="F26" s="176">
        <v>1</v>
      </c>
      <c r="G26" s="185">
        <f>Table07!F2109</f>
        <v>153532.302</v>
      </c>
      <c r="H26" s="186">
        <f>Table07!F2116</f>
        <v>425413.82</v>
      </c>
      <c r="I26" s="186">
        <f>Table07!F2118</f>
        <v>5084899.098</v>
      </c>
      <c r="J26" s="186">
        <f>F26*G26</f>
        <v>153532.302</v>
      </c>
      <c r="K26" s="187">
        <f>F26*H26</f>
        <v>425413.82</v>
      </c>
      <c r="L26" s="179">
        <f>F26*I26</f>
        <v>5084899.098</v>
      </c>
      <c r="M26" s="65"/>
    </row>
    <row r="27" spans="1:13" customHeight="1" ht="15.75">
      <c r="A27" s="180">
        <v>20</v>
      </c>
      <c r="B27" s="181" t="s">
        <v>448</v>
      </c>
      <c r="C27" s="182" t="s">
        <v>449</v>
      </c>
      <c r="D27" s="183" t="s">
        <v>450</v>
      </c>
      <c r="E27" s="184" t="s">
        <v>451</v>
      </c>
      <c r="F27" s="176">
        <v>10</v>
      </c>
      <c r="G27" s="185"/>
      <c r="H27" s="186">
        <f>Table07!F2135</f>
        <v>114290.28</v>
      </c>
      <c r="I27" s="186">
        <f>Table07!F2137</f>
        <v>2046956.04</v>
      </c>
      <c r="J27" s="186" t="str">
        <f>F27*G27</f>
        <v>0</v>
      </c>
      <c r="K27" s="187">
        <f>F27*H27</f>
        <v>1142902.8</v>
      </c>
      <c r="L27" s="179">
        <f>F27*I27</f>
        <v>20469560.4</v>
      </c>
      <c r="M27" s="65"/>
    </row>
    <row r="28" spans="1:13" customHeight="1" ht="15.75">
      <c r="A28" s="180"/>
      <c r="B28" s="181"/>
      <c r="C28" s="182"/>
      <c r="D28" s="183"/>
      <c r="E28" s="184"/>
      <c r="F28" s="176"/>
      <c r="G28" s="185"/>
      <c r="H28" s="186"/>
      <c r="I28" s="186"/>
      <c r="J28" s="186"/>
      <c r="K28" s="187"/>
      <c r="L28" s="179"/>
      <c r="M28" s="65"/>
    </row>
    <row r="29" spans="1:13" customHeight="1" ht="15.75" s="66" customFormat="1">
      <c r="A29" s="171"/>
      <c r="B29" s="172"/>
      <c r="C29" s="173"/>
      <c r="D29" s="174"/>
      <c r="E29" s="175"/>
      <c r="F29" s="176"/>
      <c r="G29" s="177"/>
      <c r="H29" s="177"/>
      <c r="I29" s="177"/>
      <c r="J29" s="177"/>
      <c r="K29" s="178"/>
      <c r="L29" s="179"/>
      <c r="M29" s="65"/>
    </row>
    <row r="30" spans="1:13" customHeight="1" ht="15.75" s="66" customFormat="1">
      <c r="A30" s="126"/>
      <c r="B30" s="127"/>
      <c r="C30" s="110"/>
      <c r="D30" s="74" t="s">
        <v>223</v>
      </c>
      <c r="E30" s="75"/>
      <c r="F30" s="128"/>
      <c r="G30" s="129"/>
      <c r="H30" s="129"/>
      <c r="I30" s="129"/>
      <c r="J30" s="130">
        <f>SUM(J8:J29)</f>
        <v>172147909.682</v>
      </c>
      <c r="K30" s="130">
        <f>SUM(K8:K29)</f>
        <v>351870501.81</v>
      </c>
      <c r="L30" s="131">
        <f>SUM(L8:L29)</f>
        <v>36777480.85</v>
      </c>
      <c r="M30" s="65"/>
    </row>
    <row r="31" spans="1:13" customHeight="1" ht="8.1">
      <c r="A31" s="132"/>
      <c r="B31" s="133"/>
      <c r="C31" s="133"/>
      <c r="D31" s="134"/>
      <c r="E31" s="135"/>
      <c r="F31" s="135"/>
      <c r="G31" s="135"/>
      <c r="H31" s="135"/>
      <c r="I31" s="135"/>
      <c r="J31" s="136"/>
      <c r="K31" s="137"/>
      <c r="L31" s="138"/>
    </row>
    <row r="32" spans="1:13" customHeight="1" ht="8.1">
      <c r="A32" s="139"/>
      <c r="B32" s="139"/>
      <c r="C32" s="139"/>
      <c r="D32" s="140"/>
      <c r="E32" s="141"/>
      <c r="F32" s="141"/>
      <c r="G32" s="141"/>
      <c r="H32" s="141"/>
      <c r="I32" s="141"/>
      <c r="J32" s="142"/>
      <c r="K32" s="143"/>
      <c r="L32" s="143"/>
    </row>
    <row r="33" spans="1:13" customHeight="1" ht="9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34" spans="1:13" customHeight="1" ht="9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F5:F6"/>
    <mergeCell ref="E5:E6"/>
    <mergeCell ref="D5:D6"/>
    <mergeCell ref="C5:C6"/>
    <mergeCell ref="B5:B6"/>
  </mergeCells>
  <hyperlinks>
    <hyperlink ref="L33" r:id="rId_hyperlink_1"/>
  </hyperlinks>
  <printOptions gridLines="false" gridLinesSet="true" horizontalCentered="true"/>
  <pageMargins left="0.48" right="0.19" top="0.47244094488189" bottom="0.51181102362205" header="0.2755905511811" footer="0.23622047244094"/>
  <pageSetup paperSize="9" orientation="landscape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9"/>
  <sheetViews>
    <sheetView tabSelected="0" workbookViewId="0" showGridLines="false" showRowColHeaders="1">
      <selection activeCell="E22" sqref="E22"/>
    </sheetView>
  </sheetViews>
  <sheetFormatPr defaultRowHeight="14.4" outlineLevelRow="0" outlineLevelCol="0"/>
  <cols>
    <col min="1" max="1" width="4.7109375" customWidth="true" style="2"/>
    <col min="2" max="2" width="9.28515625" customWidth="true" style="2"/>
    <col min="3" max="3" width="7.140625" customWidth="true" style="2"/>
    <col min="4" max="4" width="39" customWidth="true" style="2"/>
    <col min="5" max="5" width="7" customWidth="true" style="2"/>
    <col min="6" max="6" width="9.5703125" customWidth="true" style="2"/>
    <col min="7" max="7" width="10.7109375" customWidth="true" style="2"/>
    <col min="8" max="8" width="10.5703125" customWidth="true" style="2"/>
    <col min="9" max="9" width="10" customWidth="true" style="2"/>
    <col min="10" max="10" width="11.5703125" customWidth="true" style="2"/>
    <col min="11" max="11" width="11.140625" customWidth="true" style="2"/>
    <col min="12" max="12" width="11.7109375" customWidth="true" style="2"/>
    <col min="13" max="13" width="9.140625" customWidth="true" style="2"/>
  </cols>
  <sheetData>
    <row r="1" spans="1:13" customHeight="1" ht="21">
      <c r="A1" s="44" t="s">
        <v>106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customHeight="1" ht="15.75">
      <c r="A2" s="46" t="str">
        <f>Table00!A2</f>
        <v>Tên công trình: Công trình DEMO</v>
      </c>
      <c r="B2" s="47"/>
      <c r="C2" s="118"/>
      <c r="D2" s="7"/>
      <c r="E2" s="8"/>
      <c r="F2" s="8"/>
      <c r="G2" s="8"/>
      <c r="H2" s="8"/>
      <c r="I2" s="8"/>
      <c r="J2" s="7"/>
      <c r="K2" s="48" t="s">
        <v>54</v>
      </c>
      <c r="L2" s="49" t="str">
        <f>SUBSTITUTE(A3,"Mã số công trình: ","",1)&amp;"-01"</f>
        <v>test01_01-01</v>
      </c>
    </row>
    <row r="3" spans="1:13" customHeight="1" ht="15.75">
      <c r="A3" s="50" t="str">
        <f>Table00!A3</f>
        <v>Mã số công trình: test01_01</v>
      </c>
      <c r="B3" s="13"/>
      <c r="C3" s="13"/>
      <c r="D3" s="11"/>
      <c r="E3" s="11"/>
      <c r="F3" s="11"/>
      <c r="G3" s="11"/>
      <c r="H3" s="11"/>
      <c r="I3" s="11"/>
      <c r="J3" s="11"/>
      <c r="K3" s="11"/>
      <c r="L3" s="119" t="s">
        <v>452</v>
      </c>
    </row>
    <row r="4" spans="1:13" customHeight="1" ht="15.75">
      <c r="A4" s="52" t="s">
        <v>108</v>
      </c>
      <c r="B4" s="13"/>
      <c r="C4" s="10" t="s">
        <v>453</v>
      </c>
      <c r="D4" s="11"/>
      <c r="E4" s="11"/>
      <c r="F4" s="11"/>
      <c r="G4" s="11"/>
      <c r="H4" s="11"/>
      <c r="I4" s="11"/>
      <c r="J4" s="11"/>
      <c r="K4" s="11"/>
      <c r="L4" s="12" t="s">
        <v>55</v>
      </c>
    </row>
    <row r="5" spans="1:13" customHeight="1" ht="13.5">
      <c r="A5" s="199" t="s">
        <v>56</v>
      </c>
      <c r="B5" s="201" t="s">
        <v>110</v>
      </c>
      <c r="C5" s="201" t="s">
        <v>111</v>
      </c>
      <c r="D5" s="201" t="s">
        <v>112</v>
      </c>
      <c r="E5" s="201" t="s">
        <v>113</v>
      </c>
      <c r="F5" s="201" t="s">
        <v>114</v>
      </c>
      <c r="G5" s="120" t="s">
        <v>115</v>
      </c>
      <c r="H5" s="120"/>
      <c r="I5" s="120"/>
      <c r="J5" s="120" t="s">
        <v>116</v>
      </c>
      <c r="K5" s="120"/>
      <c r="L5" s="121"/>
    </row>
    <row r="6" spans="1:13" customHeight="1" ht="13.5">
      <c r="A6" s="200"/>
      <c r="B6" s="202"/>
      <c r="C6" s="202"/>
      <c r="D6" s="202"/>
      <c r="E6" s="202"/>
      <c r="F6" s="202"/>
      <c r="G6" s="122" t="s">
        <v>97</v>
      </c>
      <c r="H6" s="122" t="s">
        <v>98</v>
      </c>
      <c r="I6" s="122" t="s">
        <v>117</v>
      </c>
      <c r="J6" s="122" t="s">
        <v>97</v>
      </c>
      <c r="K6" s="122" t="s">
        <v>98</v>
      </c>
      <c r="L6" s="123" t="s">
        <v>117</v>
      </c>
    </row>
    <row r="7" spans="1:13" customHeight="1" ht="8.1">
      <c r="A7" s="124"/>
      <c r="B7" s="58"/>
      <c r="C7" s="26"/>
      <c r="D7" s="19"/>
      <c r="E7" s="20"/>
      <c r="F7" s="20"/>
      <c r="G7" s="20"/>
      <c r="H7" s="20"/>
      <c r="I7" s="20"/>
      <c r="J7" s="59"/>
      <c r="K7" s="21"/>
      <c r="L7" s="125"/>
    </row>
    <row r="8" spans="1:13" customHeight="1" ht="15.75" s="66" customFormat="1">
      <c r="A8" s="180">
        <v>1</v>
      </c>
      <c r="B8" s="181" t="s">
        <v>454</v>
      </c>
      <c r="C8" s="182" t="s">
        <v>455</v>
      </c>
      <c r="D8" s="183" t="s">
        <v>456</v>
      </c>
      <c r="E8" s="184" t="s">
        <v>182</v>
      </c>
      <c r="F8" s="176">
        <v>1</v>
      </c>
      <c r="G8" s="185">
        <f>Table07!F2152</f>
        <v>116806</v>
      </c>
      <c r="H8" s="186">
        <f>Table07!F2158</f>
        <v>697257.16</v>
      </c>
      <c r="I8" s="186">
        <f>Table07!F2160</f>
        <v>33394.592</v>
      </c>
      <c r="J8" s="186">
        <f>F8*G8</f>
        <v>116806</v>
      </c>
      <c r="K8" s="187">
        <f>F8*H8</f>
        <v>697257.16</v>
      </c>
      <c r="L8" s="179">
        <f>F8*I8</f>
        <v>33394.592</v>
      </c>
      <c r="M8" s="65"/>
    </row>
    <row r="9" spans="1:13" customHeight="1" ht="15.75">
      <c r="A9" s="180">
        <v>2</v>
      </c>
      <c r="B9" s="181" t="s">
        <v>457</v>
      </c>
      <c r="C9" s="182" t="s">
        <v>458</v>
      </c>
      <c r="D9" s="183" t="s">
        <v>459</v>
      </c>
      <c r="E9" s="184" t="s">
        <v>121</v>
      </c>
      <c r="F9" s="176">
        <v>1</v>
      </c>
      <c r="G9" s="185">
        <f>Table07!F2175</f>
        <v>3584379.777</v>
      </c>
      <c r="H9" s="186">
        <f>Table07!F2178</f>
        <v>981546.56</v>
      </c>
      <c r="I9" s="186">
        <f>Table07!F2180</f>
        <v>2860657.92</v>
      </c>
      <c r="J9" s="186">
        <f>F9*G9</f>
        <v>3584379.777</v>
      </c>
      <c r="K9" s="187">
        <f>F9*H9</f>
        <v>981546.56</v>
      </c>
      <c r="L9" s="179">
        <f>F9*I9</f>
        <v>2860657.92</v>
      </c>
      <c r="M9" s="65"/>
    </row>
    <row r="10" spans="1:13" customHeight="1" ht="15.75">
      <c r="A10" s="180">
        <v>3</v>
      </c>
      <c r="B10" s="181" t="s">
        <v>460</v>
      </c>
      <c r="C10" s="182" t="s">
        <v>461</v>
      </c>
      <c r="D10" s="183" t="s">
        <v>462</v>
      </c>
      <c r="E10" s="184" t="s">
        <v>463</v>
      </c>
      <c r="F10" s="176">
        <v>1</v>
      </c>
      <c r="G10" s="185">
        <f>Table07!F2199</f>
        <v>1677900</v>
      </c>
      <c r="H10" s="186">
        <f>Table07!F2203</f>
        <v>1047226.32</v>
      </c>
      <c r="I10" s="186"/>
      <c r="J10" s="186">
        <f>F10*G10</f>
        <v>1677900</v>
      </c>
      <c r="K10" s="187">
        <f>F10*H10</f>
        <v>1047226.32</v>
      </c>
      <c r="L10" s="179" t="str">
        <f>F10*I10</f>
        <v>0</v>
      </c>
      <c r="M10" s="65"/>
    </row>
    <row r="11" spans="1:13" customHeight="1" ht="15.75">
      <c r="A11" s="180">
        <v>4</v>
      </c>
      <c r="B11" s="181" t="s">
        <v>464</v>
      </c>
      <c r="C11" s="182" t="s">
        <v>465</v>
      </c>
      <c r="D11" s="183" t="s">
        <v>466</v>
      </c>
      <c r="E11" s="184" t="s">
        <v>167</v>
      </c>
      <c r="F11" s="176">
        <v>12</v>
      </c>
      <c r="G11" s="185"/>
      <c r="H11" s="186">
        <f>Table07!F2218</f>
        <v>69261</v>
      </c>
      <c r="I11" s="186"/>
      <c r="J11" s="186" t="str">
        <f>F11*G11</f>
        <v>0</v>
      </c>
      <c r="K11" s="187">
        <f>F11*H11</f>
        <v>831132</v>
      </c>
      <c r="L11" s="179" t="str">
        <f>F11*I11</f>
        <v>0</v>
      </c>
      <c r="M11" s="65"/>
    </row>
    <row r="12" spans="1:13" customHeight="1" ht="15.75">
      <c r="A12" s="180">
        <v>5</v>
      </c>
      <c r="B12" s="181" t="s">
        <v>467</v>
      </c>
      <c r="C12" s="182" t="s">
        <v>468</v>
      </c>
      <c r="D12" s="183" t="s">
        <v>469</v>
      </c>
      <c r="E12" s="184" t="s">
        <v>125</v>
      </c>
      <c r="F12" s="176">
        <v>1</v>
      </c>
      <c r="G12" s="185">
        <f>Table07!F2233</f>
        <v>0</v>
      </c>
      <c r="H12" s="186">
        <f>Table07!F2236</f>
        <v>424708.452</v>
      </c>
      <c r="I12" s="186">
        <f>Table07!F2238</f>
        <v>82264.62588</v>
      </c>
      <c r="J12" s="186">
        <f>F12*G12</f>
        <v>0</v>
      </c>
      <c r="K12" s="187">
        <f>F12*H12</f>
        <v>424708.452</v>
      </c>
      <c r="L12" s="179">
        <f>F12*I12</f>
        <v>82264.62588</v>
      </c>
      <c r="M12" s="65"/>
    </row>
    <row r="13" spans="1:13" customHeight="1" ht="15.75">
      <c r="A13" s="180"/>
      <c r="B13" s="181"/>
      <c r="C13" s="182"/>
      <c r="D13" s="183"/>
      <c r="E13" s="184"/>
      <c r="F13" s="176"/>
      <c r="G13" s="185"/>
      <c r="H13" s="186"/>
      <c r="I13" s="186"/>
      <c r="J13" s="186"/>
      <c r="K13" s="187"/>
      <c r="L13" s="179"/>
      <c r="M13" s="65"/>
    </row>
    <row r="14" spans="1:13" customHeight="1" ht="15.75" s="66" customFormat="1">
      <c r="A14" s="171"/>
      <c r="B14" s="172"/>
      <c r="C14" s="173"/>
      <c r="D14" s="174"/>
      <c r="E14" s="175"/>
      <c r="F14" s="176"/>
      <c r="G14" s="177"/>
      <c r="H14" s="177"/>
      <c r="I14" s="177"/>
      <c r="J14" s="177"/>
      <c r="K14" s="178"/>
      <c r="L14" s="179"/>
      <c r="M14" s="65"/>
    </row>
    <row r="15" spans="1:13" customHeight="1" ht="15.75" s="66" customFormat="1">
      <c r="A15" s="126"/>
      <c r="B15" s="127"/>
      <c r="C15" s="110"/>
      <c r="D15" s="74" t="s">
        <v>223</v>
      </c>
      <c r="E15" s="75"/>
      <c r="F15" s="128"/>
      <c r="G15" s="129"/>
      <c r="H15" s="129"/>
      <c r="I15" s="129"/>
      <c r="J15" s="130">
        <f>SUM(J8:J14)</f>
        <v>5379085.777</v>
      </c>
      <c r="K15" s="130">
        <f>SUM(K8:K14)</f>
        <v>3981870.492</v>
      </c>
      <c r="L15" s="131">
        <f>SUM(L8:L14)</f>
        <v>2976317.13788</v>
      </c>
      <c r="M15" s="65"/>
    </row>
    <row r="16" spans="1:13" customHeight="1" ht="8.1">
      <c r="A16" s="132"/>
      <c r="B16" s="133"/>
      <c r="C16" s="133"/>
      <c r="D16" s="134"/>
      <c r="E16" s="135"/>
      <c r="F16" s="135"/>
      <c r="G16" s="135"/>
      <c r="H16" s="135"/>
      <c r="I16" s="135"/>
      <c r="J16" s="136"/>
      <c r="K16" s="137"/>
      <c r="L16" s="138"/>
    </row>
    <row r="17" spans="1:13" customHeight="1" ht="8.1">
      <c r="A17" s="139"/>
      <c r="B17" s="139"/>
      <c r="C17" s="139"/>
      <c r="D17" s="140"/>
      <c r="E17" s="141"/>
      <c r="F17" s="141"/>
      <c r="G17" s="141"/>
      <c r="H17" s="141"/>
      <c r="I17" s="141"/>
      <c r="J17" s="142"/>
      <c r="K17" s="143"/>
      <c r="L17" s="143"/>
    </row>
    <row r="18" spans="1:13" customHeight="1" ht="9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19" spans="1:13" customHeight="1" ht="9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F5:F6"/>
    <mergeCell ref="E5:E6"/>
    <mergeCell ref="D5:D6"/>
    <mergeCell ref="C5:C6"/>
    <mergeCell ref="B5:B6"/>
  </mergeCells>
  <hyperlinks>
    <hyperlink ref="L18" r:id="rId_hyperlink_1"/>
  </hyperlinks>
  <printOptions gridLines="false" gridLinesSet="true" horizontalCentered="true"/>
  <pageMargins left="0.48" right="0.19" top="0.47244094488189" bottom="0.51181102362205" header="0.2755905511811" footer="0.23622047244094"/>
  <pageSetup paperSize="9" orientation="landscape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64"/>
  <sheetViews>
    <sheetView tabSelected="0" workbookViewId="0" showGridLines="false" showRowColHeaders="1">
      <selection activeCell="B29" sqref="B29"/>
    </sheetView>
  </sheetViews>
  <sheetFormatPr defaultRowHeight="14.4" outlineLevelRow="0" outlineLevelCol="0"/>
  <cols>
    <col min="1" max="1" width="10.28515625" customWidth="true" style="2"/>
    <col min="2" max="2" width="39" customWidth="true" style="2"/>
    <col min="3" max="3" width="7" customWidth="true" style="2"/>
    <col min="4" max="4" width="10.42578125" customWidth="true" style="2"/>
    <col min="5" max="5" width="11.5703125" customWidth="true" style="2"/>
    <col min="6" max="6" width="13.7109375" customWidth="true" style="2"/>
    <col min="7" max="7" width="9.140625" customWidth="true" style="2"/>
  </cols>
  <sheetData>
    <row r="1" spans="1:7" customHeight="1" ht="21">
      <c r="A1" s="44" t="s">
        <v>470</v>
      </c>
      <c r="B1" s="45"/>
      <c r="C1" s="45"/>
      <c r="D1" s="45"/>
      <c r="E1" s="45"/>
      <c r="F1" s="45"/>
    </row>
    <row r="2" spans="1:7" customHeight="1" ht="15.75">
      <c r="A2" s="46" t="str">
        <f>Table00!A2</f>
        <v>Tên công trình: Công trình DEMO</v>
      </c>
      <c r="B2" s="7"/>
      <c r="C2" s="8"/>
      <c r="D2" s="7"/>
      <c r="E2" s="48" t="s">
        <v>54</v>
      </c>
      <c r="F2" s="49" t="str">
        <f>SUBSTITUTE(A3,"Mã số công trình: ","",1)&amp;"-04"</f>
        <v>test01_01-04</v>
      </c>
    </row>
    <row r="3" spans="1:7" customHeight="1" ht="15.75">
      <c r="A3" s="50" t="str">
        <f>Table00!A3</f>
        <v>Mã số công trình: test01_01</v>
      </c>
      <c r="B3" s="11"/>
      <c r="C3" s="11"/>
      <c r="D3" s="11"/>
      <c r="E3" s="11"/>
      <c r="F3" s="12" t="s">
        <v>55</v>
      </c>
    </row>
    <row r="4" spans="1:7" customHeight="1" ht="15.95">
      <c r="A4" s="54" t="s">
        <v>471</v>
      </c>
      <c r="B4" s="55" t="s">
        <v>472</v>
      </c>
      <c r="C4" s="56" t="s">
        <v>113</v>
      </c>
      <c r="D4" s="57" t="s">
        <v>473</v>
      </c>
      <c r="E4" s="57" t="s">
        <v>115</v>
      </c>
      <c r="F4" s="57" t="s">
        <v>116</v>
      </c>
    </row>
    <row r="5" spans="1:7" customHeight="1" ht="8.1">
      <c r="A5" s="26"/>
      <c r="B5" s="19"/>
      <c r="C5" s="20"/>
      <c r="D5" s="59"/>
      <c r="E5" s="21"/>
      <c r="F5" s="21"/>
    </row>
    <row r="6" spans="1:7" customHeight="1" ht="14.1" s="66" customFormat="1">
      <c r="A6" s="105"/>
      <c r="B6" s="61"/>
      <c r="C6" s="62"/>
      <c r="D6" s="63"/>
      <c r="E6" s="113"/>
      <c r="F6" s="113"/>
      <c r="G6" s="65"/>
    </row>
    <row r="7" spans="1:7" customHeight="1" ht="14.1">
      <c r="A7" s="105" t="s">
        <v>474</v>
      </c>
      <c r="B7" s="61" t="s">
        <v>475</v>
      </c>
      <c r="C7" s="62" t="s">
        <v>476</v>
      </c>
      <c r="D7" s="63">
        <v>0.63</v>
      </c>
      <c r="E7" s="113">
        <v>360000</v>
      </c>
      <c r="F7" s="113">
        <f>D7*E7</f>
        <v>226800</v>
      </c>
      <c r="G7" s="65"/>
    </row>
    <row r="8" spans="1:7" customHeight="1" ht="14.1">
      <c r="A8" s="105" t="s">
        <v>477</v>
      </c>
      <c r="B8" s="61" t="s">
        <v>478</v>
      </c>
      <c r="C8" s="62" t="s">
        <v>479</v>
      </c>
      <c r="D8" s="63">
        <v>0.01</v>
      </c>
      <c r="E8" s="113">
        <v>0</v>
      </c>
      <c r="F8" s="113">
        <f>D8*E8</f>
        <v>0</v>
      </c>
      <c r="G8" s="65"/>
    </row>
    <row r="9" spans="1:7" customHeight="1" ht="14.1">
      <c r="A9" s="105" t="s">
        <v>480</v>
      </c>
      <c r="B9" s="61" t="s">
        <v>481</v>
      </c>
      <c r="C9" s="62" t="s">
        <v>479</v>
      </c>
      <c r="D9" s="63">
        <v>0.01</v>
      </c>
      <c r="E9" s="113">
        <v>0</v>
      </c>
      <c r="F9" s="113">
        <f>D9*E9</f>
        <v>0</v>
      </c>
      <c r="G9" s="65"/>
    </row>
    <row r="10" spans="1:7" customHeight="1" ht="14.1">
      <c r="A10" s="105" t="s">
        <v>482</v>
      </c>
      <c r="B10" s="61" t="s">
        <v>483</v>
      </c>
      <c r="C10" s="62" t="s">
        <v>479</v>
      </c>
      <c r="D10" s="63">
        <v>0.01</v>
      </c>
      <c r="E10" s="113">
        <v>0</v>
      </c>
      <c r="F10" s="113">
        <f>D10*E10</f>
        <v>0</v>
      </c>
      <c r="G10" s="65"/>
    </row>
    <row r="11" spans="1:7" customHeight="1" ht="14.1">
      <c r="A11" s="105" t="s">
        <v>484</v>
      </c>
      <c r="B11" s="61" t="s">
        <v>485</v>
      </c>
      <c r="C11" s="62" t="s">
        <v>479</v>
      </c>
      <c r="D11" s="63">
        <v>9.84</v>
      </c>
      <c r="E11" s="113">
        <v>6140</v>
      </c>
      <c r="F11" s="113">
        <f>D11*E11</f>
        <v>60417.6</v>
      </c>
      <c r="G11" s="65"/>
    </row>
    <row r="12" spans="1:7" customHeight="1" ht="14.1">
      <c r="A12" s="105" t="s">
        <v>486</v>
      </c>
      <c r="B12" s="61" t="s">
        <v>487</v>
      </c>
      <c r="C12" s="62" t="s">
        <v>163</v>
      </c>
      <c r="D12" s="63">
        <v>80</v>
      </c>
      <c r="E12" s="113">
        <v>5000</v>
      </c>
      <c r="F12" s="113">
        <f>D12*E12</f>
        <v>400000</v>
      </c>
      <c r="G12" s="65"/>
    </row>
    <row r="13" spans="1:7" customHeight="1" ht="14.1">
      <c r="A13" s="105" t="s">
        <v>488</v>
      </c>
      <c r="B13" s="61" t="s">
        <v>489</v>
      </c>
      <c r="C13" s="62" t="s">
        <v>186</v>
      </c>
      <c r="D13" s="63">
        <v>92</v>
      </c>
      <c r="E13" s="113">
        <v>0</v>
      </c>
      <c r="F13" s="113">
        <f>D13*E13</f>
        <v>0</v>
      </c>
      <c r="G13" s="65"/>
    </row>
    <row r="14" spans="1:7" customHeight="1" ht="14.1">
      <c r="A14" s="105" t="s">
        <v>490</v>
      </c>
      <c r="B14" s="61" t="s">
        <v>491</v>
      </c>
      <c r="C14" s="62" t="s">
        <v>186</v>
      </c>
      <c r="D14" s="63">
        <v>1061</v>
      </c>
      <c r="E14" s="113">
        <v>0</v>
      </c>
      <c r="F14" s="113">
        <f>D14*E14</f>
        <v>0</v>
      </c>
      <c r="G14" s="65"/>
    </row>
    <row r="15" spans="1:7" customHeight="1" ht="14.1">
      <c r="A15" s="105" t="s">
        <v>492</v>
      </c>
      <c r="B15" s="61" t="s">
        <v>493</v>
      </c>
      <c r="C15" s="62" t="s">
        <v>186</v>
      </c>
      <c r="D15" s="63">
        <v>160</v>
      </c>
      <c r="E15" s="113">
        <v>4900</v>
      </c>
      <c r="F15" s="113">
        <f>D15*E15</f>
        <v>784000</v>
      </c>
      <c r="G15" s="65"/>
    </row>
    <row r="16" spans="1:7" customHeight="1" ht="14.1">
      <c r="A16" s="105" t="s">
        <v>494</v>
      </c>
      <c r="B16" s="61" t="s">
        <v>495</v>
      </c>
      <c r="C16" s="62" t="s">
        <v>163</v>
      </c>
      <c r="D16" s="63">
        <v>24</v>
      </c>
      <c r="E16" s="113">
        <v>11000</v>
      </c>
      <c r="F16" s="113">
        <f>D16*E16</f>
        <v>264000</v>
      </c>
      <c r="G16" s="65"/>
    </row>
    <row r="17" spans="1:7" customHeight="1" ht="14.1">
      <c r="A17" s="105" t="s">
        <v>496</v>
      </c>
      <c r="B17" s="61" t="s">
        <v>497</v>
      </c>
      <c r="C17" s="62" t="s">
        <v>163</v>
      </c>
      <c r="D17" s="63">
        <v>88</v>
      </c>
      <c r="E17" s="113">
        <v>18000</v>
      </c>
      <c r="F17" s="113">
        <f>D17*E17</f>
        <v>1584000</v>
      </c>
      <c r="G17" s="65"/>
    </row>
    <row r="18" spans="1:7" customHeight="1" ht="14.1">
      <c r="A18" s="105" t="s">
        <v>498</v>
      </c>
      <c r="B18" s="61" t="s">
        <v>499</v>
      </c>
      <c r="C18" s="62" t="s">
        <v>500</v>
      </c>
      <c r="D18" s="63">
        <v>19.54</v>
      </c>
      <c r="E18" s="113">
        <v>9476</v>
      </c>
      <c r="F18" s="113">
        <f>D18*E18</f>
        <v>185161.04</v>
      </c>
      <c r="G18" s="65"/>
    </row>
    <row r="19" spans="1:7" customHeight="1" ht="14.1">
      <c r="A19" s="105" t="s">
        <v>501</v>
      </c>
      <c r="B19" s="61" t="s">
        <v>502</v>
      </c>
      <c r="C19" s="62" t="s">
        <v>186</v>
      </c>
      <c r="D19" s="63">
        <v>0.0001</v>
      </c>
      <c r="E19" s="113">
        <v>121000</v>
      </c>
      <c r="F19" s="113">
        <f>D19*E19</f>
        <v>12.1</v>
      </c>
      <c r="G19" s="65"/>
    </row>
    <row r="20" spans="1:7" customHeight="1" ht="14.1">
      <c r="A20" s="105" t="s">
        <v>503</v>
      </c>
      <c r="B20" s="61" t="s">
        <v>504</v>
      </c>
      <c r="C20" s="62" t="s">
        <v>505</v>
      </c>
      <c r="D20" s="63">
        <v>0.05</v>
      </c>
      <c r="E20" s="113">
        <v>250000</v>
      </c>
      <c r="F20" s="113">
        <f>D20*E20</f>
        <v>12500</v>
      </c>
      <c r="G20" s="65"/>
    </row>
    <row r="21" spans="1:7" customHeight="1" ht="14.1">
      <c r="A21" s="105" t="s">
        <v>506</v>
      </c>
      <c r="B21" s="61" t="s">
        <v>507</v>
      </c>
      <c r="C21" s="62" t="s">
        <v>125</v>
      </c>
      <c r="D21" s="63">
        <v>77.472</v>
      </c>
      <c r="E21" s="113">
        <v>400000</v>
      </c>
      <c r="F21" s="113">
        <f>D21*E21</f>
        <v>30988800</v>
      </c>
      <c r="G21" s="65"/>
    </row>
    <row r="22" spans="1:7" customHeight="1" ht="14.1">
      <c r="A22" s="105" t="s">
        <v>508</v>
      </c>
      <c r="B22" s="61" t="s">
        <v>509</v>
      </c>
      <c r="C22" s="62" t="s">
        <v>505</v>
      </c>
      <c r="D22" s="63">
        <v>0.004</v>
      </c>
      <c r="E22" s="113">
        <v>255000</v>
      </c>
      <c r="F22" s="113">
        <f>D22*E22</f>
        <v>1020</v>
      </c>
      <c r="G22" s="65"/>
    </row>
    <row r="23" spans="1:7" customHeight="1" ht="14.1">
      <c r="A23" s="105" t="s">
        <v>510</v>
      </c>
      <c r="B23" s="61" t="s">
        <v>511</v>
      </c>
      <c r="C23" s="62" t="s">
        <v>512</v>
      </c>
      <c r="D23" s="63">
        <v>0.567</v>
      </c>
      <c r="E23" s="113">
        <v>0</v>
      </c>
      <c r="F23" s="113">
        <f>D23*E23</f>
        <v>0</v>
      </c>
      <c r="G23" s="65"/>
    </row>
    <row r="24" spans="1:7" customHeight="1" ht="14.1">
      <c r="A24" s="105" t="s">
        <v>513</v>
      </c>
      <c r="B24" s="61" t="s">
        <v>514</v>
      </c>
      <c r="C24" s="62" t="s">
        <v>512</v>
      </c>
      <c r="D24" s="63">
        <v>1.14144</v>
      </c>
      <c r="E24" s="113">
        <v>0</v>
      </c>
      <c r="F24" s="113">
        <f>D24*E24</f>
        <v>0</v>
      </c>
      <c r="G24" s="65"/>
    </row>
    <row r="25" spans="1:7" customHeight="1" ht="14.1">
      <c r="A25" s="105" t="s">
        <v>515</v>
      </c>
      <c r="B25" s="61" t="s">
        <v>516</v>
      </c>
      <c r="C25" s="62" t="s">
        <v>186</v>
      </c>
      <c r="D25" s="63">
        <v>12</v>
      </c>
      <c r="E25" s="113">
        <v>7000</v>
      </c>
      <c r="F25" s="113">
        <f>D25*E25</f>
        <v>84000</v>
      </c>
      <c r="G25" s="65"/>
    </row>
    <row r="26" spans="1:7" customHeight="1" ht="14.1">
      <c r="A26" s="105" t="s">
        <v>517</v>
      </c>
      <c r="B26" s="61" t="s">
        <v>518</v>
      </c>
      <c r="C26" s="62" t="s">
        <v>186</v>
      </c>
      <c r="D26" s="63">
        <v>12</v>
      </c>
      <c r="E26" s="113">
        <v>7600000</v>
      </c>
      <c r="F26" s="113">
        <f>D26*E26</f>
        <v>91200000</v>
      </c>
      <c r="G26" s="65"/>
    </row>
    <row r="27" spans="1:7" customHeight="1" ht="14.1">
      <c r="A27" s="105" t="s">
        <v>519</v>
      </c>
      <c r="B27" s="61" t="s">
        <v>520</v>
      </c>
      <c r="C27" s="62" t="s">
        <v>163</v>
      </c>
      <c r="D27" s="63">
        <v>0.005</v>
      </c>
      <c r="E27" s="113">
        <v>200000</v>
      </c>
      <c r="F27" s="113">
        <f>D27*E27</f>
        <v>1000</v>
      </c>
      <c r="G27" s="65"/>
    </row>
    <row r="28" spans="1:7" customHeight="1" ht="14.1">
      <c r="A28" s="105" t="s">
        <v>521</v>
      </c>
      <c r="B28" s="61" t="s">
        <v>522</v>
      </c>
      <c r="C28" s="62" t="s">
        <v>479</v>
      </c>
      <c r="D28" s="63">
        <v>43.05</v>
      </c>
      <c r="E28" s="113">
        <v>0</v>
      </c>
      <c r="F28" s="113">
        <f>D28*E28</f>
        <v>0</v>
      </c>
      <c r="G28" s="65"/>
    </row>
    <row r="29" spans="1:7" customHeight="1" ht="14.1">
      <c r="A29" s="105" t="s">
        <v>523</v>
      </c>
      <c r="B29" s="61" t="s">
        <v>524</v>
      </c>
      <c r="C29" s="62" t="s">
        <v>167</v>
      </c>
      <c r="D29" s="63">
        <v>0.92</v>
      </c>
      <c r="E29" s="113">
        <v>35000</v>
      </c>
      <c r="F29" s="113">
        <f>D29*E29</f>
        <v>32200</v>
      </c>
      <c r="G29" s="65"/>
    </row>
    <row r="30" spans="1:7" customHeight="1" ht="14.1">
      <c r="A30" s="105" t="s">
        <v>525</v>
      </c>
      <c r="B30" s="61" t="s">
        <v>526</v>
      </c>
      <c r="C30" s="62" t="s">
        <v>167</v>
      </c>
      <c r="D30" s="63">
        <v>50.51</v>
      </c>
      <c r="E30" s="113">
        <v>1836</v>
      </c>
      <c r="F30" s="113">
        <f>D30*E30</f>
        <v>92736.36</v>
      </c>
      <c r="G30" s="65"/>
    </row>
    <row r="31" spans="1:7" customHeight="1" ht="14.1">
      <c r="A31" s="105" t="s">
        <v>527</v>
      </c>
      <c r="B31" s="61" t="s">
        <v>528</v>
      </c>
      <c r="C31" s="62" t="s">
        <v>167</v>
      </c>
      <c r="D31" s="63">
        <v>0.44</v>
      </c>
      <c r="E31" s="113">
        <v>35000</v>
      </c>
      <c r="F31" s="113">
        <f>D31*E31</f>
        <v>15400</v>
      </c>
      <c r="G31" s="65"/>
    </row>
    <row r="32" spans="1:7" customHeight="1" ht="14.1">
      <c r="A32" s="105" t="s">
        <v>529</v>
      </c>
      <c r="B32" s="61" t="s">
        <v>530</v>
      </c>
      <c r="C32" s="62" t="s">
        <v>163</v>
      </c>
      <c r="D32" s="63">
        <v>10</v>
      </c>
      <c r="E32" s="113">
        <v>3000</v>
      </c>
      <c r="F32" s="113">
        <f>D32*E32</f>
        <v>30000</v>
      </c>
      <c r="G32" s="65"/>
    </row>
    <row r="33" spans="1:7" customHeight="1" ht="14.1">
      <c r="A33" s="105" t="s">
        <v>531</v>
      </c>
      <c r="B33" s="61" t="s">
        <v>532</v>
      </c>
      <c r="C33" s="62" t="s">
        <v>505</v>
      </c>
      <c r="D33" s="63">
        <v>0.04</v>
      </c>
      <c r="E33" s="113">
        <v>80000</v>
      </c>
      <c r="F33" s="113">
        <f>D33*E33</f>
        <v>3200</v>
      </c>
      <c r="G33" s="65"/>
    </row>
    <row r="34" spans="1:7" customHeight="1" ht="14.1">
      <c r="A34" s="105" t="s">
        <v>533</v>
      </c>
      <c r="B34" s="61" t="s">
        <v>534</v>
      </c>
      <c r="C34" s="62" t="s">
        <v>186</v>
      </c>
      <c r="D34" s="63">
        <v>0.04</v>
      </c>
      <c r="E34" s="113">
        <v>28000</v>
      </c>
      <c r="F34" s="113">
        <f>D34*E34</f>
        <v>1120</v>
      </c>
      <c r="G34" s="65"/>
    </row>
    <row r="35" spans="1:7" customHeight="1" ht="14.1">
      <c r="A35" s="105" t="s">
        <v>535</v>
      </c>
      <c r="B35" s="61" t="s">
        <v>536</v>
      </c>
      <c r="C35" s="62" t="s">
        <v>479</v>
      </c>
      <c r="D35" s="63">
        <v>18.75</v>
      </c>
      <c r="E35" s="113">
        <v>10609</v>
      </c>
      <c r="F35" s="113">
        <f>D35*E35</f>
        <v>198918.75</v>
      </c>
      <c r="G35" s="65"/>
    </row>
    <row r="36" spans="1:7" customHeight="1" ht="14.1">
      <c r="A36" s="105" t="s">
        <v>537</v>
      </c>
      <c r="B36" s="61" t="s">
        <v>538</v>
      </c>
      <c r="C36" s="62" t="s">
        <v>182</v>
      </c>
      <c r="D36" s="63">
        <v>0.217</v>
      </c>
      <c r="E36" s="113">
        <v>0</v>
      </c>
      <c r="F36" s="113">
        <f>D36*E36</f>
        <v>0</v>
      </c>
      <c r="G36" s="65"/>
    </row>
    <row r="37" spans="1:7" customHeight="1" ht="14.1">
      <c r="A37" s="105" t="s">
        <v>539</v>
      </c>
      <c r="B37" s="61" t="s">
        <v>540</v>
      </c>
      <c r="C37" s="62" t="s">
        <v>479</v>
      </c>
      <c r="D37" s="63">
        <v>4</v>
      </c>
      <c r="E37" s="113">
        <v>100</v>
      </c>
      <c r="F37" s="113">
        <f>D37*E37</f>
        <v>400</v>
      </c>
      <c r="G37" s="65"/>
    </row>
    <row r="38" spans="1:7" customHeight="1" ht="14.1">
      <c r="A38" s="105" t="s">
        <v>541</v>
      </c>
      <c r="B38" s="61" t="s">
        <v>542</v>
      </c>
      <c r="C38" s="62" t="s">
        <v>186</v>
      </c>
      <c r="D38" s="63">
        <v>12</v>
      </c>
      <c r="E38" s="113">
        <v>450000</v>
      </c>
      <c r="F38" s="113">
        <f>D38*E38</f>
        <v>5400000</v>
      </c>
      <c r="G38" s="65"/>
    </row>
    <row r="39" spans="1:7" customHeight="1" ht="14.1">
      <c r="A39" s="105" t="s">
        <v>543</v>
      </c>
      <c r="B39" s="61" t="s">
        <v>544</v>
      </c>
      <c r="C39" s="62" t="s">
        <v>186</v>
      </c>
      <c r="D39" s="63">
        <v>12</v>
      </c>
      <c r="E39" s="113">
        <v>0</v>
      </c>
      <c r="F39" s="113">
        <f>D39*E39</f>
        <v>0</v>
      </c>
      <c r="G39" s="65"/>
    </row>
    <row r="40" spans="1:7" customHeight="1" ht="14.1">
      <c r="A40" s="105" t="s">
        <v>545</v>
      </c>
      <c r="B40" s="61" t="s">
        <v>546</v>
      </c>
      <c r="C40" s="62" t="s">
        <v>186</v>
      </c>
      <c r="D40" s="63">
        <v>1</v>
      </c>
      <c r="E40" s="113">
        <v>0</v>
      </c>
      <c r="F40" s="113">
        <f>D40*E40</f>
        <v>0</v>
      </c>
      <c r="G40" s="65"/>
    </row>
    <row r="41" spans="1:7" customHeight="1" ht="14.1">
      <c r="A41" s="105" t="s">
        <v>547</v>
      </c>
      <c r="B41" s="61" t="s">
        <v>548</v>
      </c>
      <c r="C41" s="62" t="s">
        <v>186</v>
      </c>
      <c r="D41" s="63">
        <v>123</v>
      </c>
      <c r="E41" s="113">
        <v>779780</v>
      </c>
      <c r="F41" s="113">
        <f>D41*E41</f>
        <v>95912940</v>
      </c>
      <c r="G41" s="65"/>
    </row>
    <row r="42" spans="1:7" customHeight="1" ht="14.1">
      <c r="A42" s="105" t="s">
        <v>549</v>
      </c>
      <c r="B42" s="61" t="s">
        <v>550</v>
      </c>
      <c r="C42" s="62" t="s">
        <v>186</v>
      </c>
      <c r="D42" s="63">
        <v>3</v>
      </c>
      <c r="E42" s="113">
        <v>0</v>
      </c>
      <c r="F42" s="113">
        <f>D42*E42</f>
        <v>0</v>
      </c>
      <c r="G42" s="65"/>
    </row>
    <row r="43" spans="1:7" customHeight="1" ht="14.1">
      <c r="A43" s="105" t="s">
        <v>551</v>
      </c>
      <c r="B43" s="61" t="s">
        <v>552</v>
      </c>
      <c r="C43" s="62" t="s">
        <v>186</v>
      </c>
      <c r="D43" s="63">
        <v>1</v>
      </c>
      <c r="E43" s="113">
        <v>0</v>
      </c>
      <c r="F43" s="113">
        <f>D43*E43</f>
        <v>0</v>
      </c>
      <c r="G43" s="65"/>
    </row>
    <row r="44" spans="1:7" customHeight="1" ht="14.1">
      <c r="A44" s="105" t="s">
        <v>553</v>
      </c>
      <c r="B44" s="61" t="s">
        <v>554</v>
      </c>
      <c r="C44" s="62" t="s">
        <v>479</v>
      </c>
      <c r="D44" s="63">
        <v>50.4416</v>
      </c>
      <c r="E44" s="113">
        <v>0</v>
      </c>
      <c r="F44" s="113">
        <f>D44*E44</f>
        <v>0</v>
      </c>
      <c r="G44" s="65"/>
    </row>
    <row r="45" spans="1:7" customHeight="1" ht="14.1">
      <c r="A45" s="105" t="s">
        <v>555</v>
      </c>
      <c r="B45" s="61" t="s">
        <v>556</v>
      </c>
      <c r="C45" s="62" t="s">
        <v>479</v>
      </c>
      <c r="D45" s="63">
        <v>61.86</v>
      </c>
      <c r="E45" s="113">
        <v>800</v>
      </c>
      <c r="F45" s="113">
        <f>D45*E45</f>
        <v>49488</v>
      </c>
      <c r="G45" s="65"/>
    </row>
    <row r="46" spans="1:7" customHeight="1" ht="14.1">
      <c r="A46" s="105" t="s">
        <v>557</v>
      </c>
      <c r="B46" s="61" t="s">
        <v>558</v>
      </c>
      <c r="C46" s="62" t="s">
        <v>505</v>
      </c>
      <c r="D46" s="63">
        <v>0.05</v>
      </c>
      <c r="E46" s="113">
        <v>500000</v>
      </c>
      <c r="F46" s="113">
        <f>D46*E46</f>
        <v>25000</v>
      </c>
      <c r="G46" s="65"/>
    </row>
    <row r="47" spans="1:7" customHeight="1" ht="14.1">
      <c r="A47" s="105" t="s">
        <v>559</v>
      </c>
      <c r="B47" s="61" t="s">
        <v>560</v>
      </c>
      <c r="C47" s="62" t="s">
        <v>505</v>
      </c>
      <c r="D47" s="63">
        <v>0.05</v>
      </c>
      <c r="E47" s="113">
        <v>600000</v>
      </c>
      <c r="F47" s="113">
        <f>D47*E47</f>
        <v>30000</v>
      </c>
      <c r="G47" s="65"/>
    </row>
    <row r="48" spans="1:7" customHeight="1" ht="14.1">
      <c r="A48" s="105" t="s">
        <v>561</v>
      </c>
      <c r="B48" s="61" t="s">
        <v>562</v>
      </c>
      <c r="C48" s="62" t="s">
        <v>186</v>
      </c>
      <c r="D48" s="63">
        <v>0.05</v>
      </c>
      <c r="E48" s="113">
        <v>40000</v>
      </c>
      <c r="F48" s="113">
        <f>D48*E48</f>
        <v>2000</v>
      </c>
      <c r="G48" s="65"/>
    </row>
    <row r="49" spans="1:7" customHeight="1" ht="14.1">
      <c r="A49" s="105" t="s">
        <v>563</v>
      </c>
      <c r="B49" s="61" t="s">
        <v>564</v>
      </c>
      <c r="C49" s="62" t="s">
        <v>163</v>
      </c>
      <c r="D49" s="63">
        <v>0.05</v>
      </c>
      <c r="E49" s="113">
        <v>1680000</v>
      </c>
      <c r="F49" s="113">
        <f>D49*E49</f>
        <v>84000</v>
      </c>
      <c r="G49" s="65"/>
    </row>
    <row r="50" spans="1:7" customHeight="1" ht="14.1">
      <c r="A50" s="105" t="s">
        <v>565</v>
      </c>
      <c r="B50" s="61" t="s">
        <v>566</v>
      </c>
      <c r="C50" s="62" t="s">
        <v>479</v>
      </c>
      <c r="D50" s="63">
        <v>31.11</v>
      </c>
      <c r="E50" s="113">
        <v>15000</v>
      </c>
      <c r="F50" s="113">
        <f>D50*E50</f>
        <v>466650</v>
      </c>
      <c r="G50" s="65"/>
    </row>
    <row r="51" spans="1:7" customHeight="1" ht="14.1">
      <c r="A51" s="105" t="s">
        <v>567</v>
      </c>
      <c r="B51" s="61" t="s">
        <v>568</v>
      </c>
      <c r="C51" s="62" t="s">
        <v>479</v>
      </c>
      <c r="D51" s="63">
        <v>43.606</v>
      </c>
      <c r="E51" s="113">
        <v>10000</v>
      </c>
      <c r="F51" s="113">
        <f>D51*E51</f>
        <v>436060</v>
      </c>
      <c r="G51" s="65"/>
    </row>
    <row r="52" spans="1:7" customHeight="1" ht="14.1">
      <c r="A52" s="105" t="s">
        <v>569</v>
      </c>
      <c r="B52" s="61" t="s">
        <v>570</v>
      </c>
      <c r="C52" s="62" t="s">
        <v>479</v>
      </c>
      <c r="D52" s="63">
        <v>5</v>
      </c>
      <c r="E52" s="113">
        <v>12500</v>
      </c>
      <c r="F52" s="113">
        <f>D52*E52</f>
        <v>62500</v>
      </c>
      <c r="G52" s="65"/>
    </row>
    <row r="53" spans="1:7" customHeight="1" ht="14.1">
      <c r="A53" s="105" t="s">
        <v>571</v>
      </c>
      <c r="B53" s="61" t="s">
        <v>572</v>
      </c>
      <c r="C53" s="62" t="s">
        <v>479</v>
      </c>
      <c r="D53" s="63">
        <v>0.62</v>
      </c>
      <c r="E53" s="113">
        <v>12500</v>
      </c>
      <c r="F53" s="113">
        <f>D53*E53</f>
        <v>7750</v>
      </c>
      <c r="G53" s="65"/>
    </row>
    <row r="54" spans="1:7" customHeight="1" ht="14.1">
      <c r="A54" s="105" t="s">
        <v>573</v>
      </c>
      <c r="B54" s="61" t="s">
        <v>574</v>
      </c>
      <c r="C54" s="62" t="s">
        <v>479</v>
      </c>
      <c r="D54" s="63">
        <v>59.04</v>
      </c>
      <c r="E54" s="113">
        <v>0</v>
      </c>
      <c r="F54" s="113">
        <f>D54*E54</f>
        <v>0</v>
      </c>
      <c r="G54" s="65"/>
    </row>
    <row r="55" spans="1:7" customHeight="1" ht="14.1">
      <c r="A55" s="105" t="s">
        <v>575</v>
      </c>
      <c r="B55" s="61" t="s">
        <v>576</v>
      </c>
      <c r="C55" s="62" t="s">
        <v>182</v>
      </c>
      <c r="D55" s="63">
        <v>3.935</v>
      </c>
      <c r="E55" s="113">
        <v>0</v>
      </c>
      <c r="F55" s="113">
        <f>D55*E55</f>
        <v>0</v>
      </c>
      <c r="G55" s="65"/>
    </row>
    <row r="56" spans="1:7" customHeight="1" ht="14.1">
      <c r="A56" s="105" t="s">
        <v>577</v>
      </c>
      <c r="B56" s="61" t="s">
        <v>578</v>
      </c>
      <c r="C56" s="62" t="s">
        <v>182</v>
      </c>
      <c r="D56" s="63">
        <v>1.9</v>
      </c>
      <c r="E56" s="113">
        <v>4000</v>
      </c>
      <c r="F56" s="113">
        <f>D56*E56</f>
        <v>7600</v>
      </c>
      <c r="G56" s="65"/>
    </row>
    <row r="57" spans="1:7" customHeight="1" ht="14.1">
      <c r="A57" s="105" t="s">
        <v>579</v>
      </c>
      <c r="B57" s="61" t="s">
        <v>580</v>
      </c>
      <c r="C57" s="62" t="s">
        <v>479</v>
      </c>
      <c r="D57" s="63">
        <v>0.4</v>
      </c>
      <c r="E57" s="113">
        <v>7625</v>
      </c>
      <c r="F57" s="113">
        <f>D57*E57</f>
        <v>3050</v>
      </c>
      <c r="G57" s="65"/>
    </row>
    <row r="58" spans="1:7" customHeight="1" ht="14.1">
      <c r="A58" s="105" t="s">
        <v>581</v>
      </c>
      <c r="B58" s="61" t="s">
        <v>582</v>
      </c>
      <c r="C58" s="62" t="s">
        <v>583</v>
      </c>
      <c r="D58" s="63">
        <v>0.01</v>
      </c>
      <c r="E58" s="113">
        <v>0</v>
      </c>
      <c r="F58" s="113">
        <f>D58*E58</f>
        <v>0</v>
      </c>
      <c r="G58" s="65"/>
    </row>
    <row r="59" spans="1:7" customHeight="1" ht="14.1">
      <c r="A59" s="105" t="s">
        <v>584</v>
      </c>
      <c r="B59" s="61" t="s">
        <v>585</v>
      </c>
      <c r="C59" s="62" t="s">
        <v>479</v>
      </c>
      <c r="D59" s="63">
        <v>0.001</v>
      </c>
      <c r="E59" s="113">
        <v>0</v>
      </c>
      <c r="F59" s="113">
        <f>D59*E59</f>
        <v>0</v>
      </c>
      <c r="G59" s="65"/>
    </row>
    <row r="60" spans="1:7" customHeight="1" ht="14.1">
      <c r="A60" s="105" t="s">
        <v>586</v>
      </c>
      <c r="B60" s="61" t="s">
        <v>587</v>
      </c>
      <c r="C60" s="62" t="s">
        <v>163</v>
      </c>
      <c r="D60" s="63">
        <v>10</v>
      </c>
      <c r="E60" s="113">
        <v>0</v>
      </c>
      <c r="F60" s="113">
        <f>D60*E60</f>
        <v>0</v>
      </c>
      <c r="G60" s="65"/>
    </row>
    <row r="61" spans="1:7" customHeight="1" ht="14.1">
      <c r="A61" s="105" t="s">
        <v>588</v>
      </c>
      <c r="B61" s="61" t="s">
        <v>589</v>
      </c>
      <c r="C61" s="62" t="s">
        <v>186</v>
      </c>
      <c r="D61" s="63">
        <v>6</v>
      </c>
      <c r="E61" s="113">
        <v>0</v>
      </c>
      <c r="F61" s="113">
        <f>D61*E61</f>
        <v>0</v>
      </c>
      <c r="G61" s="65"/>
    </row>
    <row r="62" spans="1:7" customHeight="1" ht="14.1">
      <c r="A62" s="105" t="s">
        <v>590</v>
      </c>
      <c r="B62" s="61" t="s">
        <v>591</v>
      </c>
      <c r="C62" s="62" t="s">
        <v>186</v>
      </c>
      <c r="D62" s="63">
        <v>24</v>
      </c>
      <c r="E62" s="113">
        <v>0</v>
      </c>
      <c r="F62" s="113">
        <f>D62*E62</f>
        <v>0</v>
      </c>
      <c r="G62" s="65"/>
    </row>
    <row r="63" spans="1:7" customHeight="1" ht="14.1">
      <c r="A63" s="105" t="s">
        <v>592</v>
      </c>
      <c r="B63" s="61" t="s">
        <v>593</v>
      </c>
      <c r="C63" s="62" t="s">
        <v>167</v>
      </c>
      <c r="D63" s="63">
        <v>0.5</v>
      </c>
      <c r="E63" s="113">
        <v>200000</v>
      </c>
      <c r="F63" s="113">
        <f>D63*E63</f>
        <v>100000</v>
      </c>
      <c r="G63" s="65"/>
    </row>
    <row r="64" spans="1:7" customHeight="1" ht="14.1">
      <c r="A64" s="105" t="s">
        <v>594</v>
      </c>
      <c r="B64" s="61" t="s">
        <v>595</v>
      </c>
      <c r="C64" s="62" t="s">
        <v>596</v>
      </c>
      <c r="D64" s="63">
        <v>0.3</v>
      </c>
      <c r="E64" s="113">
        <v>0</v>
      </c>
      <c r="F64" s="113">
        <f>D64*E64</f>
        <v>0</v>
      </c>
      <c r="G64" s="65"/>
    </row>
    <row r="65" spans="1:7" customHeight="1" ht="14.1">
      <c r="A65" s="105" t="s">
        <v>597</v>
      </c>
      <c r="B65" s="61" t="s">
        <v>598</v>
      </c>
      <c r="C65" s="62" t="s">
        <v>599</v>
      </c>
      <c r="D65" s="63">
        <v>14</v>
      </c>
      <c r="E65" s="113">
        <v>0</v>
      </c>
      <c r="F65" s="113">
        <f>D65*E65</f>
        <v>0</v>
      </c>
      <c r="G65" s="65"/>
    </row>
    <row r="66" spans="1:7" customHeight="1" ht="14.1">
      <c r="A66" s="105" t="s">
        <v>600</v>
      </c>
      <c r="B66" s="61" t="s">
        <v>601</v>
      </c>
      <c r="C66" s="62" t="s">
        <v>599</v>
      </c>
      <c r="D66" s="63">
        <v>0.95</v>
      </c>
      <c r="E66" s="113">
        <v>0</v>
      </c>
      <c r="F66" s="113">
        <f>D66*E66</f>
        <v>0</v>
      </c>
      <c r="G66" s="65"/>
    </row>
    <row r="67" spans="1:7" customHeight="1" ht="14.1">
      <c r="A67" s="105" t="s">
        <v>602</v>
      </c>
      <c r="B67" s="61" t="s">
        <v>603</v>
      </c>
      <c r="C67" s="62" t="s">
        <v>182</v>
      </c>
      <c r="D67" s="63">
        <v>1</v>
      </c>
      <c r="E67" s="113">
        <v>0</v>
      </c>
      <c r="F67" s="113">
        <f>D67*E67</f>
        <v>0</v>
      </c>
      <c r="G67" s="65"/>
    </row>
    <row r="68" spans="1:7" customHeight="1" ht="14.1">
      <c r="A68" s="105" t="s">
        <v>604</v>
      </c>
      <c r="B68" s="61" t="s">
        <v>605</v>
      </c>
      <c r="C68" s="62" t="s">
        <v>479</v>
      </c>
      <c r="D68" s="63">
        <v>30.5244</v>
      </c>
      <c r="E68" s="113">
        <v>0</v>
      </c>
      <c r="F68" s="113">
        <f>D68*E68</f>
        <v>0</v>
      </c>
      <c r="G68" s="65"/>
    </row>
    <row r="69" spans="1:7" customHeight="1" ht="14.1">
      <c r="A69" s="105" t="s">
        <v>606</v>
      </c>
      <c r="B69" s="61" t="s">
        <v>607</v>
      </c>
      <c r="C69" s="62" t="s">
        <v>608</v>
      </c>
      <c r="D69" s="63">
        <v>62</v>
      </c>
      <c r="E69" s="113">
        <v>848</v>
      </c>
      <c r="F69" s="113">
        <f>D69*E69</f>
        <v>52576</v>
      </c>
      <c r="G69" s="65"/>
    </row>
    <row r="70" spans="1:7" customHeight="1" ht="14.1">
      <c r="A70" s="105" t="s">
        <v>609</v>
      </c>
      <c r="B70" s="61" t="s">
        <v>610</v>
      </c>
      <c r="C70" s="62" t="s">
        <v>608</v>
      </c>
      <c r="D70" s="63">
        <v>450</v>
      </c>
      <c r="E70" s="113">
        <v>0</v>
      </c>
      <c r="F70" s="113">
        <f>D70*E70</f>
        <v>0</v>
      </c>
      <c r="G70" s="65"/>
    </row>
    <row r="71" spans="1:7" customHeight="1" ht="14.1">
      <c r="A71" s="105" t="s">
        <v>611</v>
      </c>
      <c r="B71" s="61" t="s">
        <v>612</v>
      </c>
      <c r="C71" s="62" t="s">
        <v>167</v>
      </c>
      <c r="D71" s="63">
        <v>1.005</v>
      </c>
      <c r="E71" s="113">
        <v>0</v>
      </c>
      <c r="F71" s="113">
        <f>D71*E71</f>
        <v>0</v>
      </c>
      <c r="G71" s="65"/>
    </row>
    <row r="72" spans="1:7" customHeight="1" ht="14.1">
      <c r="A72" s="105" t="s">
        <v>613</v>
      </c>
      <c r="B72" s="61" t="s">
        <v>614</v>
      </c>
      <c r="C72" s="62" t="s">
        <v>125</v>
      </c>
      <c r="D72" s="63">
        <v>1.12</v>
      </c>
      <c r="E72" s="113">
        <v>1400000</v>
      </c>
      <c r="F72" s="113">
        <f>D72*E72</f>
        <v>1568000</v>
      </c>
      <c r="G72" s="65"/>
    </row>
    <row r="73" spans="1:7" customHeight="1" ht="14.1">
      <c r="A73" s="105" t="s">
        <v>615</v>
      </c>
      <c r="B73" s="61" t="s">
        <v>616</v>
      </c>
      <c r="C73" s="62" t="s">
        <v>125</v>
      </c>
      <c r="D73" s="63">
        <v>0.668</v>
      </c>
      <c r="E73" s="113">
        <v>1400000</v>
      </c>
      <c r="F73" s="113">
        <f>D73*E73</f>
        <v>935200</v>
      </c>
      <c r="G73" s="65"/>
    </row>
    <row r="74" spans="1:7" customHeight="1" ht="14.1">
      <c r="A74" s="105" t="s">
        <v>617</v>
      </c>
      <c r="B74" s="61" t="s">
        <v>618</v>
      </c>
      <c r="C74" s="62" t="s">
        <v>125</v>
      </c>
      <c r="D74" s="63">
        <v>0.51</v>
      </c>
      <c r="E74" s="113">
        <v>7200000</v>
      </c>
      <c r="F74" s="113">
        <f>D74*E74</f>
        <v>3672000</v>
      </c>
      <c r="G74" s="65"/>
    </row>
    <row r="75" spans="1:7" customHeight="1" ht="14.1">
      <c r="A75" s="105" t="s">
        <v>619</v>
      </c>
      <c r="B75" s="61" t="s">
        <v>620</v>
      </c>
      <c r="C75" s="62" t="s">
        <v>125</v>
      </c>
      <c r="D75" s="63">
        <v>0.1</v>
      </c>
      <c r="E75" s="113">
        <v>1400000</v>
      </c>
      <c r="F75" s="113">
        <f>D75*E75</f>
        <v>140000</v>
      </c>
      <c r="G75" s="65"/>
    </row>
    <row r="76" spans="1:7" customHeight="1" ht="14.1">
      <c r="A76" s="105" t="s">
        <v>621</v>
      </c>
      <c r="B76" s="61" t="s">
        <v>622</v>
      </c>
      <c r="C76" s="62" t="s">
        <v>125</v>
      </c>
      <c r="D76" s="63">
        <v>0.875</v>
      </c>
      <c r="E76" s="113">
        <v>1400000</v>
      </c>
      <c r="F76" s="113">
        <f>D76*E76</f>
        <v>1225000</v>
      </c>
      <c r="G76" s="65"/>
    </row>
    <row r="77" spans="1:7" customHeight="1" ht="14.1">
      <c r="A77" s="105" t="s">
        <v>623</v>
      </c>
      <c r="B77" s="61" t="s">
        <v>624</v>
      </c>
      <c r="C77" s="62" t="s">
        <v>125</v>
      </c>
      <c r="D77" s="63">
        <v>0.032</v>
      </c>
      <c r="E77" s="113">
        <v>1450000</v>
      </c>
      <c r="F77" s="113">
        <f>D77*E77</f>
        <v>46400</v>
      </c>
      <c r="G77" s="65"/>
    </row>
    <row r="78" spans="1:7" customHeight="1" ht="14.1">
      <c r="A78" s="105" t="s">
        <v>625</v>
      </c>
      <c r="B78" s="61" t="s">
        <v>626</v>
      </c>
      <c r="C78" s="62" t="s">
        <v>125</v>
      </c>
      <c r="D78" s="63">
        <v>0.25</v>
      </c>
      <c r="E78" s="113">
        <v>1400000</v>
      </c>
      <c r="F78" s="113">
        <f>D78*E78</f>
        <v>350000</v>
      </c>
      <c r="G78" s="65"/>
    </row>
    <row r="79" spans="1:7" customHeight="1" ht="14.1">
      <c r="A79" s="105" t="s">
        <v>627</v>
      </c>
      <c r="B79" s="61" t="s">
        <v>628</v>
      </c>
      <c r="C79" s="62" t="s">
        <v>125</v>
      </c>
      <c r="D79" s="63">
        <v>0.13</v>
      </c>
      <c r="E79" s="113">
        <v>1400000</v>
      </c>
      <c r="F79" s="113">
        <f>D79*E79</f>
        <v>182000</v>
      </c>
      <c r="G79" s="65"/>
    </row>
    <row r="80" spans="1:7" customHeight="1" ht="14.1">
      <c r="A80" s="105" t="s">
        <v>629</v>
      </c>
      <c r="B80" s="61" t="s">
        <v>630</v>
      </c>
      <c r="C80" s="62" t="s">
        <v>479</v>
      </c>
      <c r="D80" s="63">
        <v>37.64</v>
      </c>
      <c r="E80" s="113">
        <v>53030</v>
      </c>
      <c r="F80" s="113">
        <f>D80*E80</f>
        <v>1996049.2</v>
      </c>
      <c r="G80" s="65"/>
    </row>
    <row r="81" spans="1:7" customHeight="1" ht="14.1">
      <c r="A81" s="105" t="s">
        <v>631</v>
      </c>
      <c r="B81" s="61" t="s">
        <v>632</v>
      </c>
      <c r="C81" s="62" t="s">
        <v>596</v>
      </c>
      <c r="D81" s="63">
        <v>1</v>
      </c>
      <c r="E81" s="113">
        <v>0</v>
      </c>
      <c r="F81" s="113">
        <f>D81*E81</f>
        <v>0</v>
      </c>
      <c r="G81" s="65"/>
    </row>
    <row r="82" spans="1:7" customHeight="1" ht="14.1">
      <c r="A82" s="105" t="s">
        <v>633</v>
      </c>
      <c r="B82" s="61" t="s">
        <v>634</v>
      </c>
      <c r="C82" s="62" t="s">
        <v>125</v>
      </c>
      <c r="D82" s="63">
        <v>0.426</v>
      </c>
      <c r="E82" s="113">
        <v>1600000</v>
      </c>
      <c r="F82" s="113">
        <f>D82*E82</f>
        <v>681600</v>
      </c>
      <c r="G82" s="65"/>
    </row>
    <row r="83" spans="1:7" customHeight="1" ht="14.1">
      <c r="A83" s="105" t="s">
        <v>635</v>
      </c>
      <c r="B83" s="61" t="s">
        <v>636</v>
      </c>
      <c r="C83" s="62" t="s">
        <v>186</v>
      </c>
      <c r="D83" s="63">
        <v>1</v>
      </c>
      <c r="E83" s="113">
        <v>970000</v>
      </c>
      <c r="F83" s="113">
        <f>D83*E83</f>
        <v>970000</v>
      </c>
      <c r="G83" s="65"/>
    </row>
    <row r="84" spans="1:7" customHeight="1" ht="14.1">
      <c r="A84" s="105" t="s">
        <v>637</v>
      </c>
      <c r="B84" s="61" t="s">
        <v>638</v>
      </c>
      <c r="C84" s="62" t="s">
        <v>167</v>
      </c>
      <c r="D84" s="63">
        <v>1016.79</v>
      </c>
      <c r="E84" s="113">
        <v>62000</v>
      </c>
      <c r="F84" s="113">
        <f>D84*E84</f>
        <v>63040980</v>
      </c>
      <c r="G84" s="65"/>
    </row>
    <row r="85" spans="1:7" customHeight="1" ht="14.1">
      <c r="A85" s="105" t="s">
        <v>639</v>
      </c>
      <c r="B85" s="61" t="s">
        <v>640</v>
      </c>
      <c r="C85" s="62" t="s">
        <v>641</v>
      </c>
      <c r="D85" s="63">
        <v>23</v>
      </c>
      <c r="E85" s="113">
        <v>77000</v>
      </c>
      <c r="F85" s="113">
        <f>D85*E85</f>
        <v>1771000</v>
      </c>
      <c r="G85" s="65"/>
    </row>
    <row r="86" spans="1:7" customHeight="1" ht="14.1">
      <c r="A86" s="105" t="s">
        <v>642</v>
      </c>
      <c r="B86" s="61" t="s">
        <v>643</v>
      </c>
      <c r="C86" s="62" t="s">
        <v>186</v>
      </c>
      <c r="D86" s="63">
        <v>24</v>
      </c>
      <c r="E86" s="113">
        <v>54000</v>
      </c>
      <c r="F86" s="113">
        <f>D86*E86</f>
        <v>1296000</v>
      </c>
      <c r="G86" s="65"/>
    </row>
    <row r="87" spans="1:7" customHeight="1" ht="14.1">
      <c r="A87" s="105" t="s">
        <v>644</v>
      </c>
      <c r="B87" s="61" t="s">
        <v>645</v>
      </c>
      <c r="C87" s="62" t="s">
        <v>186</v>
      </c>
      <c r="D87" s="63">
        <v>40</v>
      </c>
      <c r="E87" s="113">
        <v>120000</v>
      </c>
      <c r="F87" s="113">
        <f>D87*E87</f>
        <v>4800000</v>
      </c>
      <c r="G87" s="65"/>
    </row>
    <row r="88" spans="1:7" customHeight="1" ht="14.1">
      <c r="A88" s="105" t="s">
        <v>646</v>
      </c>
      <c r="B88" s="61" t="s">
        <v>647</v>
      </c>
      <c r="C88" s="62" t="s">
        <v>186</v>
      </c>
      <c r="D88" s="63">
        <v>12</v>
      </c>
      <c r="E88" s="113">
        <v>1350000</v>
      </c>
      <c r="F88" s="113">
        <f>D88*E88</f>
        <v>16200000</v>
      </c>
      <c r="G88" s="65"/>
    </row>
    <row r="89" spans="1:7" customHeight="1" ht="14.1">
      <c r="A89" s="105" t="s">
        <v>648</v>
      </c>
      <c r="B89" s="61" t="s">
        <v>649</v>
      </c>
      <c r="C89" s="62" t="s">
        <v>479</v>
      </c>
      <c r="D89" s="63">
        <v>2.82</v>
      </c>
      <c r="E89" s="113">
        <v>10000</v>
      </c>
      <c r="F89" s="113">
        <f>D89*E89</f>
        <v>28200</v>
      </c>
      <c r="G89" s="65"/>
    </row>
    <row r="90" spans="1:7" customHeight="1" ht="14.1">
      <c r="A90" s="105" t="s">
        <v>650</v>
      </c>
      <c r="B90" s="61" t="s">
        <v>651</v>
      </c>
      <c r="C90" s="62" t="s">
        <v>479</v>
      </c>
      <c r="D90" s="63">
        <v>3</v>
      </c>
      <c r="E90" s="113">
        <v>0</v>
      </c>
      <c r="F90" s="113">
        <f>D90*E90</f>
        <v>0</v>
      </c>
      <c r="G90" s="65"/>
    </row>
    <row r="91" spans="1:7" customHeight="1" ht="14.1">
      <c r="A91" s="105" t="s">
        <v>652</v>
      </c>
      <c r="B91" s="61" t="s">
        <v>653</v>
      </c>
      <c r="C91" s="62" t="s">
        <v>479</v>
      </c>
      <c r="D91" s="63">
        <v>1</v>
      </c>
      <c r="E91" s="113">
        <v>0</v>
      </c>
      <c r="F91" s="113">
        <f>D91*E91</f>
        <v>0</v>
      </c>
      <c r="G91" s="65"/>
    </row>
    <row r="92" spans="1:7" customHeight="1" ht="14.1">
      <c r="A92" s="105" t="s">
        <v>654</v>
      </c>
      <c r="B92" s="61" t="s">
        <v>655</v>
      </c>
      <c r="C92" s="62" t="s">
        <v>608</v>
      </c>
      <c r="D92" s="63">
        <v>2260</v>
      </c>
      <c r="E92" s="113">
        <v>5524</v>
      </c>
      <c r="F92" s="113">
        <f>D92*E92</f>
        <v>12484240</v>
      </c>
      <c r="G92" s="65"/>
    </row>
    <row r="93" spans="1:7" customHeight="1" ht="14.1">
      <c r="A93" s="105" t="s">
        <v>656</v>
      </c>
      <c r="B93" s="61" t="s">
        <v>657</v>
      </c>
      <c r="C93" s="62" t="s">
        <v>608</v>
      </c>
      <c r="D93" s="63">
        <v>27</v>
      </c>
      <c r="E93" s="113">
        <v>6454</v>
      </c>
      <c r="F93" s="113">
        <f>D93*E93</f>
        <v>174258</v>
      </c>
      <c r="G93" s="65"/>
    </row>
    <row r="94" spans="1:7" customHeight="1" ht="14.1">
      <c r="A94" s="105" t="s">
        <v>658</v>
      </c>
      <c r="B94" s="61" t="s">
        <v>659</v>
      </c>
      <c r="C94" s="62" t="s">
        <v>479</v>
      </c>
      <c r="D94" s="63">
        <v>23.85</v>
      </c>
      <c r="E94" s="113">
        <v>0</v>
      </c>
      <c r="F94" s="113">
        <f>D94*E94</f>
        <v>0</v>
      </c>
      <c r="G94" s="65"/>
    </row>
    <row r="95" spans="1:7" customHeight="1" ht="14.1">
      <c r="A95" s="105" t="s">
        <v>660</v>
      </c>
      <c r="B95" s="61" t="s">
        <v>661</v>
      </c>
      <c r="C95" s="62" t="s">
        <v>583</v>
      </c>
      <c r="D95" s="63">
        <v>16</v>
      </c>
      <c r="E95" s="113">
        <v>3000</v>
      </c>
      <c r="F95" s="113">
        <f>D95*E95</f>
        <v>48000</v>
      </c>
      <c r="G95" s="65"/>
    </row>
    <row r="96" spans="1:7" customHeight="1" ht="14.1">
      <c r="A96" s="105" t="s">
        <v>662</v>
      </c>
      <c r="B96" s="61" t="s">
        <v>663</v>
      </c>
      <c r="C96" s="62" t="s">
        <v>163</v>
      </c>
      <c r="D96" s="63">
        <v>0.01</v>
      </c>
      <c r="E96" s="113">
        <v>800000</v>
      </c>
      <c r="F96" s="113">
        <f>D96*E96</f>
        <v>8000</v>
      </c>
      <c r="G96" s="65"/>
    </row>
    <row r="97" spans="1:7" customHeight="1" ht="14.1">
      <c r="A97" s="105" t="s">
        <v>664</v>
      </c>
      <c r="B97" s="61" t="s">
        <v>665</v>
      </c>
      <c r="C97" s="62" t="s">
        <v>479</v>
      </c>
      <c r="D97" s="63">
        <v>90.495</v>
      </c>
      <c r="E97" s="113">
        <v>17180</v>
      </c>
      <c r="F97" s="113">
        <f>D97*E97</f>
        <v>1554704.1</v>
      </c>
      <c r="G97" s="65"/>
    </row>
    <row r="98" spans="1:7" customHeight="1" ht="14.1">
      <c r="A98" s="105" t="s">
        <v>666</v>
      </c>
      <c r="B98" s="61" t="s">
        <v>667</v>
      </c>
      <c r="C98" s="62" t="s">
        <v>479</v>
      </c>
      <c r="D98" s="63">
        <v>6.36</v>
      </c>
      <c r="E98" s="113">
        <v>44000</v>
      </c>
      <c r="F98" s="113">
        <f>D98*E98</f>
        <v>279840</v>
      </c>
      <c r="G98" s="65"/>
    </row>
    <row r="99" spans="1:7" customHeight="1" ht="14.1">
      <c r="A99" s="105" t="s">
        <v>668</v>
      </c>
      <c r="B99" s="61" t="s">
        <v>669</v>
      </c>
      <c r="C99" s="62" t="s">
        <v>479</v>
      </c>
      <c r="D99" s="63">
        <v>0.35</v>
      </c>
      <c r="E99" s="113">
        <v>11428</v>
      </c>
      <c r="F99" s="113">
        <f>D99*E99</f>
        <v>3999.8</v>
      </c>
      <c r="G99" s="65"/>
    </row>
    <row r="100" spans="1:7" customHeight="1" ht="14.1">
      <c r="A100" s="105" t="s">
        <v>670</v>
      </c>
      <c r="B100" s="61" t="s">
        <v>671</v>
      </c>
      <c r="C100" s="62" t="s">
        <v>171</v>
      </c>
      <c r="D100" s="63">
        <v>23</v>
      </c>
      <c r="E100" s="113">
        <v>10476</v>
      </c>
      <c r="F100" s="113">
        <f>D100*E100</f>
        <v>240948</v>
      </c>
      <c r="G100" s="65"/>
    </row>
    <row r="101" spans="1:7" customHeight="1" ht="14.1">
      <c r="A101" s="105" t="s">
        <v>672</v>
      </c>
      <c r="B101" s="61" t="s">
        <v>673</v>
      </c>
      <c r="C101" s="62" t="s">
        <v>163</v>
      </c>
      <c r="D101" s="63">
        <v>0.23</v>
      </c>
      <c r="E101" s="113">
        <v>14167509</v>
      </c>
      <c r="F101" s="113">
        <f>D101*E101</f>
        <v>3258527.07</v>
      </c>
      <c r="G101" s="65"/>
    </row>
    <row r="102" spans="1:7" customHeight="1" ht="14.1">
      <c r="A102" s="105" t="s">
        <v>674</v>
      </c>
      <c r="B102" s="61" t="s">
        <v>675</v>
      </c>
      <c r="C102" s="62" t="s">
        <v>583</v>
      </c>
      <c r="D102" s="63">
        <v>1</v>
      </c>
      <c r="E102" s="113">
        <v>0</v>
      </c>
      <c r="F102" s="113">
        <f>D102*E102</f>
        <v>0</v>
      </c>
      <c r="G102" s="65"/>
    </row>
    <row r="103" spans="1:7" customHeight="1" ht="14.1">
      <c r="A103" s="105" t="s">
        <v>676</v>
      </c>
      <c r="B103" s="61" t="s">
        <v>677</v>
      </c>
      <c r="C103" s="62" t="s">
        <v>479</v>
      </c>
      <c r="D103" s="63">
        <v>49.148</v>
      </c>
      <c r="E103" s="113">
        <v>19400</v>
      </c>
      <c r="F103" s="113">
        <f>D103*E103</f>
        <v>953471.2</v>
      </c>
      <c r="G103" s="65"/>
    </row>
    <row r="104" spans="1:7" customHeight="1" ht="14.1">
      <c r="A104" s="105" t="s">
        <v>678</v>
      </c>
      <c r="B104" s="61" t="s">
        <v>679</v>
      </c>
      <c r="C104" s="62" t="s">
        <v>479</v>
      </c>
      <c r="D104" s="63">
        <v>88.064</v>
      </c>
      <c r="E104" s="113">
        <v>23100</v>
      </c>
      <c r="F104" s="113">
        <f>D104*E104</f>
        <v>2034278.4</v>
      </c>
      <c r="G104" s="65"/>
    </row>
    <row r="105" spans="1:7" customHeight="1" ht="14.1">
      <c r="A105" s="105" t="s">
        <v>680</v>
      </c>
      <c r="B105" s="61" t="s">
        <v>681</v>
      </c>
      <c r="C105" s="62" t="s">
        <v>479</v>
      </c>
      <c r="D105" s="63">
        <v>1.8</v>
      </c>
      <c r="E105" s="113">
        <v>14265</v>
      </c>
      <c r="F105" s="113">
        <f>D105*E105</f>
        <v>25677</v>
      </c>
      <c r="G105" s="65"/>
    </row>
    <row r="106" spans="1:7" customHeight="1" ht="14.1">
      <c r="A106" s="105" t="s">
        <v>682</v>
      </c>
      <c r="B106" s="61" t="s">
        <v>683</v>
      </c>
      <c r="C106" s="62" t="s">
        <v>171</v>
      </c>
      <c r="D106" s="63">
        <v>4</v>
      </c>
      <c r="E106" s="113">
        <v>0</v>
      </c>
      <c r="F106" s="113">
        <f>D106*E106</f>
        <v>0</v>
      </c>
      <c r="G106" s="65"/>
    </row>
    <row r="107" spans="1:7" customHeight="1" ht="14.1">
      <c r="A107" s="105" t="s">
        <v>684</v>
      </c>
      <c r="B107" s="61" t="s">
        <v>685</v>
      </c>
      <c r="C107" s="62" t="s">
        <v>479</v>
      </c>
      <c r="D107" s="63">
        <v>1.1</v>
      </c>
      <c r="E107" s="113">
        <v>31500</v>
      </c>
      <c r="F107" s="113">
        <f>D107*E107</f>
        <v>34650</v>
      </c>
      <c r="G107" s="65"/>
    </row>
    <row r="108" spans="1:7" customHeight="1" ht="14.1">
      <c r="A108" s="105" t="s">
        <v>686</v>
      </c>
      <c r="B108" s="61" t="s">
        <v>687</v>
      </c>
      <c r="C108" s="62" t="s">
        <v>479</v>
      </c>
      <c r="D108" s="63">
        <v>0.08</v>
      </c>
      <c r="E108" s="113">
        <v>31500</v>
      </c>
      <c r="F108" s="113">
        <f>D108*E108</f>
        <v>2520</v>
      </c>
      <c r="G108" s="65"/>
    </row>
    <row r="109" spans="1:7" customHeight="1" ht="14.1">
      <c r="A109" s="105" t="s">
        <v>688</v>
      </c>
      <c r="B109" s="61" t="s">
        <v>689</v>
      </c>
      <c r="C109" s="62" t="s">
        <v>583</v>
      </c>
      <c r="D109" s="63">
        <v>0.2</v>
      </c>
      <c r="E109" s="113">
        <v>0</v>
      </c>
      <c r="F109" s="113">
        <f>D109*E109</f>
        <v>0</v>
      </c>
      <c r="G109" s="65"/>
    </row>
    <row r="110" spans="1:7" customHeight="1" ht="14.1">
      <c r="A110" s="105" t="s">
        <v>690</v>
      </c>
      <c r="B110" s="61" t="s">
        <v>691</v>
      </c>
      <c r="C110" s="62" t="s">
        <v>479</v>
      </c>
      <c r="D110" s="63">
        <v>11.59</v>
      </c>
      <c r="E110" s="113">
        <v>8180</v>
      </c>
      <c r="F110" s="113">
        <f>D110*E110</f>
        <v>94806.2</v>
      </c>
      <c r="G110" s="65"/>
    </row>
    <row r="111" spans="1:7" customHeight="1" ht="14.1">
      <c r="A111" s="105" t="s">
        <v>692</v>
      </c>
      <c r="B111" s="61" t="s">
        <v>693</v>
      </c>
      <c r="C111" s="62" t="s">
        <v>479</v>
      </c>
      <c r="D111" s="63">
        <v>1271.54</v>
      </c>
      <c r="E111" s="113">
        <v>15621</v>
      </c>
      <c r="F111" s="113">
        <f>D111*E111</f>
        <v>19862726.34</v>
      </c>
      <c r="G111" s="65"/>
    </row>
    <row r="112" spans="1:7" customHeight="1" ht="14.1">
      <c r="A112" s="105" t="s">
        <v>694</v>
      </c>
      <c r="B112" s="61" t="s">
        <v>695</v>
      </c>
      <c r="C112" s="62" t="s">
        <v>479</v>
      </c>
      <c r="D112" s="63">
        <v>2040</v>
      </c>
      <c r="E112" s="113">
        <v>11425</v>
      </c>
      <c r="F112" s="113">
        <f>D112*E112</f>
        <v>23307000</v>
      </c>
      <c r="G112" s="65"/>
    </row>
    <row r="113" spans="1:7" customHeight="1" ht="14.1">
      <c r="A113" s="105" t="s">
        <v>696</v>
      </c>
      <c r="B113" s="61" t="s">
        <v>697</v>
      </c>
      <c r="C113" s="62" t="s">
        <v>479</v>
      </c>
      <c r="D113" s="63">
        <v>2942.41</v>
      </c>
      <c r="E113" s="113">
        <v>16484</v>
      </c>
      <c r="F113" s="113">
        <f>D113*E113</f>
        <v>48502686.44</v>
      </c>
      <c r="G113" s="65"/>
    </row>
    <row r="114" spans="1:7" customHeight="1" ht="14.1">
      <c r="A114" s="105" t="s">
        <v>698</v>
      </c>
      <c r="B114" s="61" t="s">
        <v>699</v>
      </c>
      <c r="C114" s="62" t="s">
        <v>479</v>
      </c>
      <c r="D114" s="63">
        <v>1050</v>
      </c>
      <c r="E114" s="113">
        <v>8180</v>
      </c>
      <c r="F114" s="113">
        <f>D114*E114</f>
        <v>8589000</v>
      </c>
      <c r="G114" s="65"/>
    </row>
    <row r="115" spans="1:7" customHeight="1" ht="14.1">
      <c r="A115" s="105" t="s">
        <v>700</v>
      </c>
      <c r="B115" s="61" t="s">
        <v>701</v>
      </c>
      <c r="C115" s="62" t="s">
        <v>186</v>
      </c>
      <c r="D115" s="63">
        <v>0.05</v>
      </c>
      <c r="E115" s="113">
        <v>160000</v>
      </c>
      <c r="F115" s="113">
        <f>D115*E115</f>
        <v>8000</v>
      </c>
      <c r="G115" s="65"/>
    </row>
    <row r="116" spans="1:7" customHeight="1" ht="14.1">
      <c r="A116" s="105" t="s">
        <v>702</v>
      </c>
      <c r="B116" s="61" t="s">
        <v>703</v>
      </c>
      <c r="C116" s="62" t="s">
        <v>186</v>
      </c>
      <c r="D116" s="63">
        <v>10</v>
      </c>
      <c r="E116" s="113">
        <v>4296400</v>
      </c>
      <c r="F116" s="113">
        <f>D116*E116</f>
        <v>42964000</v>
      </c>
      <c r="G116" s="65"/>
    </row>
    <row r="117" spans="1:7" customHeight="1" ht="14.1">
      <c r="A117" s="105" t="s">
        <v>704</v>
      </c>
      <c r="B117" s="61" t="s">
        <v>705</v>
      </c>
      <c r="C117" s="62" t="s">
        <v>186</v>
      </c>
      <c r="D117" s="63">
        <v>590</v>
      </c>
      <c r="E117" s="113">
        <v>230000</v>
      </c>
      <c r="F117" s="113">
        <f>D117*E117</f>
        <v>135700000</v>
      </c>
      <c r="G117" s="65"/>
    </row>
    <row r="118" spans="1:7" customHeight="1" ht="14.1">
      <c r="A118" s="105" t="s">
        <v>706</v>
      </c>
      <c r="B118" s="61" t="s">
        <v>707</v>
      </c>
      <c r="C118" s="62" t="s">
        <v>479</v>
      </c>
      <c r="D118" s="63">
        <v>8.88</v>
      </c>
      <c r="E118" s="113">
        <v>0</v>
      </c>
      <c r="F118" s="113">
        <f>D118*E118</f>
        <v>0</v>
      </c>
      <c r="G118" s="65"/>
    </row>
    <row r="119" spans="1:7" customHeight="1" ht="14.1">
      <c r="A119" s="105" t="s">
        <v>708</v>
      </c>
      <c r="B119" s="61" t="s">
        <v>709</v>
      </c>
      <c r="C119" s="62" t="s">
        <v>167</v>
      </c>
      <c r="D119" s="63">
        <v>261.42</v>
      </c>
      <c r="E119" s="113">
        <v>33054</v>
      </c>
      <c r="F119" s="113">
        <f>D119*E119</f>
        <v>8640976.68</v>
      </c>
      <c r="G119" s="65"/>
    </row>
    <row r="120" spans="1:7" customHeight="1" ht="14.1">
      <c r="A120" s="105" t="s">
        <v>710</v>
      </c>
      <c r="B120" s="61" t="s">
        <v>711</v>
      </c>
      <c r="C120" s="62" t="s">
        <v>167</v>
      </c>
      <c r="D120" s="63">
        <v>0.8</v>
      </c>
      <c r="E120" s="113">
        <v>0</v>
      </c>
      <c r="F120" s="113">
        <f>D120*E120</f>
        <v>0</v>
      </c>
      <c r="G120" s="65"/>
    </row>
    <row r="121" spans="1:7" customHeight="1" ht="14.1">
      <c r="A121" s="105" t="s">
        <v>712</v>
      </c>
      <c r="B121" s="61" t="s">
        <v>713</v>
      </c>
      <c r="C121" s="62" t="s">
        <v>186</v>
      </c>
      <c r="D121" s="63">
        <v>0.001</v>
      </c>
      <c r="E121" s="113">
        <v>0</v>
      </c>
      <c r="F121" s="113">
        <f>D121*E121</f>
        <v>0</v>
      </c>
      <c r="G121" s="65"/>
    </row>
    <row r="122" spans="1:7" customHeight="1" ht="14.1">
      <c r="A122" s="105" t="s">
        <v>714</v>
      </c>
      <c r="B122" s="61" t="s">
        <v>715</v>
      </c>
      <c r="C122" s="62" t="s">
        <v>505</v>
      </c>
      <c r="D122" s="63">
        <v>0.004</v>
      </c>
      <c r="E122" s="113">
        <v>1235000</v>
      </c>
      <c r="F122" s="113">
        <f>D122*E122</f>
        <v>4940</v>
      </c>
      <c r="G122" s="65"/>
    </row>
    <row r="123" spans="1:7" customHeight="1" ht="14.1">
      <c r="A123" s="105" t="s">
        <v>716</v>
      </c>
      <c r="B123" s="61" t="s">
        <v>717</v>
      </c>
      <c r="C123" s="62" t="s">
        <v>167</v>
      </c>
      <c r="D123" s="63">
        <v>0.419</v>
      </c>
      <c r="E123" s="113">
        <v>0</v>
      </c>
      <c r="F123" s="113">
        <f>D123*E123</f>
        <v>0</v>
      </c>
      <c r="G123" s="65"/>
    </row>
    <row r="124" spans="1:7" customHeight="1" ht="14.1">
      <c r="A124" s="105" t="s">
        <v>718</v>
      </c>
      <c r="B124" s="61" t="s">
        <v>719</v>
      </c>
      <c r="C124" s="62" t="s">
        <v>125</v>
      </c>
      <c r="D124" s="63">
        <v>11.109</v>
      </c>
      <c r="E124" s="113">
        <v>0</v>
      </c>
      <c r="F124" s="113">
        <f>D124*E124</f>
        <v>0</v>
      </c>
      <c r="G124" s="65"/>
    </row>
    <row r="125" spans="1:7" customHeight="1" ht="14.1">
      <c r="A125" s="105" t="s">
        <v>720</v>
      </c>
      <c r="B125" s="61" t="s">
        <v>719</v>
      </c>
      <c r="C125" s="62" t="s">
        <v>125</v>
      </c>
      <c r="D125" s="63">
        <v>6.14</v>
      </c>
      <c r="E125" s="113">
        <v>0</v>
      </c>
      <c r="F125" s="113">
        <f>D125*E125</f>
        <v>0</v>
      </c>
      <c r="G125" s="65"/>
    </row>
    <row r="126" spans="1:7" customHeight="1" ht="14.1">
      <c r="A126" s="105" t="s">
        <v>721</v>
      </c>
      <c r="B126" s="61" t="s">
        <v>722</v>
      </c>
      <c r="C126" s="62" t="s">
        <v>125</v>
      </c>
      <c r="D126" s="63">
        <v>0.255</v>
      </c>
      <c r="E126" s="113">
        <v>0</v>
      </c>
      <c r="F126" s="113">
        <f>D126*E126</f>
        <v>0</v>
      </c>
      <c r="G126" s="65"/>
    </row>
    <row r="127" spans="1:7" customHeight="1" ht="14.1">
      <c r="A127" s="105" t="s">
        <v>723</v>
      </c>
      <c r="B127" s="61" t="s">
        <v>724</v>
      </c>
      <c r="C127" s="62" t="s">
        <v>479</v>
      </c>
      <c r="D127" s="63">
        <v>0.7</v>
      </c>
      <c r="E127" s="113">
        <v>1050</v>
      </c>
      <c r="F127" s="113">
        <f>D127*E127</f>
        <v>735</v>
      </c>
      <c r="G127" s="65"/>
    </row>
    <row r="128" spans="1:7" customHeight="1" ht="14.1">
      <c r="A128" s="105" t="s">
        <v>725</v>
      </c>
      <c r="B128" s="61" t="s">
        <v>726</v>
      </c>
      <c r="C128" s="62" t="s">
        <v>479</v>
      </c>
      <c r="D128" s="63">
        <v>135.3</v>
      </c>
      <c r="E128" s="113">
        <v>1050</v>
      </c>
      <c r="F128" s="113">
        <f>D128*E128</f>
        <v>142065</v>
      </c>
      <c r="G128" s="65"/>
    </row>
    <row r="129" spans="1:7" customHeight="1" ht="14.1">
      <c r="A129" s="105" t="s">
        <v>727</v>
      </c>
      <c r="B129" s="61" t="s">
        <v>728</v>
      </c>
      <c r="C129" s="62" t="s">
        <v>479</v>
      </c>
      <c r="D129" s="63">
        <v>139.536</v>
      </c>
      <c r="E129" s="113">
        <v>1050</v>
      </c>
      <c r="F129" s="113">
        <f>D129*E129</f>
        <v>146512.8</v>
      </c>
      <c r="G129" s="65"/>
    </row>
    <row r="130" spans="1:7" customHeight="1" ht="14.1">
      <c r="A130" s="105" t="s">
        <v>729</v>
      </c>
      <c r="B130" s="61" t="s">
        <v>730</v>
      </c>
      <c r="C130" s="62" t="s">
        <v>479</v>
      </c>
      <c r="D130" s="63">
        <v>0.16</v>
      </c>
      <c r="E130" s="113">
        <v>2273</v>
      </c>
      <c r="F130" s="113">
        <f>D130*E130</f>
        <v>363.68</v>
      </c>
      <c r="G130" s="65"/>
    </row>
    <row r="131" spans="1:7" customHeight="1" ht="14.1">
      <c r="A131" s="105" t="s">
        <v>731</v>
      </c>
      <c r="B131" s="61" t="s">
        <v>732</v>
      </c>
      <c r="C131" s="62" t="s">
        <v>479</v>
      </c>
      <c r="D131" s="63">
        <v>24.6</v>
      </c>
      <c r="E131" s="113">
        <v>20527</v>
      </c>
      <c r="F131" s="113">
        <f>D131*E131</f>
        <v>504964.2</v>
      </c>
      <c r="G131" s="65"/>
    </row>
    <row r="132" spans="1:7" customHeight="1" ht="14.1">
      <c r="A132" s="105" t="s">
        <v>733</v>
      </c>
      <c r="B132" s="61" t="s">
        <v>734</v>
      </c>
      <c r="C132" s="62" t="s">
        <v>583</v>
      </c>
      <c r="D132" s="63">
        <v>2.83</v>
      </c>
      <c r="E132" s="113">
        <v>0</v>
      </c>
      <c r="F132" s="113">
        <f>D132*E132</f>
        <v>0</v>
      </c>
      <c r="G132" s="65"/>
    </row>
    <row r="133" spans="1:7" customHeight="1" ht="14.1">
      <c r="A133" s="105" t="s">
        <v>735</v>
      </c>
      <c r="B133" s="61" t="s">
        <v>736</v>
      </c>
      <c r="C133" s="62" t="s">
        <v>186</v>
      </c>
      <c r="D133" s="63">
        <v>0.1</v>
      </c>
      <c r="E133" s="113">
        <v>15000</v>
      </c>
      <c r="F133" s="113">
        <f>D133*E133</f>
        <v>1500</v>
      </c>
      <c r="G133" s="65"/>
    </row>
    <row r="134" spans="1:7" customHeight="1" ht="14.1">
      <c r="A134" s="105" t="s">
        <v>737</v>
      </c>
      <c r="B134" s="61" t="s">
        <v>738</v>
      </c>
      <c r="C134" s="62" t="s">
        <v>476</v>
      </c>
      <c r="D134" s="63">
        <v>9.756</v>
      </c>
      <c r="E134" s="113">
        <v>996725</v>
      </c>
      <c r="F134" s="113">
        <f>D134*E134</f>
        <v>9724049.1</v>
      </c>
      <c r="G134" s="65"/>
    </row>
    <row r="135" spans="1:7" customHeight="1" ht="14.1">
      <c r="A135" s="105" t="s">
        <v>739</v>
      </c>
      <c r="B135" s="61" t="s">
        <v>740</v>
      </c>
      <c r="C135" s="62" t="s">
        <v>479</v>
      </c>
      <c r="D135" s="63">
        <v>5.3</v>
      </c>
      <c r="E135" s="113">
        <v>14000</v>
      </c>
      <c r="F135" s="113">
        <f>D135*E135</f>
        <v>74200</v>
      </c>
      <c r="G135" s="65"/>
    </row>
    <row r="136" spans="1:7" customHeight="1" ht="14.1">
      <c r="A136" s="105" t="s">
        <v>741</v>
      </c>
      <c r="B136" s="61" t="s">
        <v>742</v>
      </c>
      <c r="C136" s="62" t="s">
        <v>479</v>
      </c>
      <c r="D136" s="63">
        <v>2</v>
      </c>
      <c r="E136" s="113">
        <v>9000</v>
      </c>
      <c r="F136" s="113">
        <f>D136*E136</f>
        <v>18000</v>
      </c>
      <c r="G136" s="65"/>
    </row>
    <row r="137" spans="1:7" customHeight="1" ht="14.1">
      <c r="A137" s="105" t="s">
        <v>743</v>
      </c>
      <c r="B137" s="61" t="s">
        <v>744</v>
      </c>
      <c r="C137" s="62" t="s">
        <v>186</v>
      </c>
      <c r="D137" s="63">
        <v>6880</v>
      </c>
      <c r="E137" s="113">
        <v>2000</v>
      </c>
      <c r="F137" s="113">
        <f>D137*E137</f>
        <v>13760000</v>
      </c>
      <c r="G137" s="65"/>
    </row>
    <row r="138" spans="1:7" customHeight="1" ht="14.1">
      <c r="A138" s="105" t="s">
        <v>745</v>
      </c>
      <c r="B138" s="61" t="s">
        <v>746</v>
      </c>
      <c r="C138" s="62" t="s">
        <v>479</v>
      </c>
      <c r="D138" s="63">
        <v>23.213</v>
      </c>
      <c r="E138" s="113">
        <v>9000</v>
      </c>
      <c r="F138" s="113">
        <f>D138*E138</f>
        <v>208917</v>
      </c>
      <c r="G138" s="65"/>
    </row>
    <row r="139" spans="1:7" customHeight="1" ht="14.1">
      <c r="A139" s="105" t="s">
        <v>747</v>
      </c>
      <c r="B139" s="61" t="s">
        <v>748</v>
      </c>
      <c r="C139" s="62" t="s">
        <v>186</v>
      </c>
      <c r="D139" s="63">
        <v>2099</v>
      </c>
      <c r="E139" s="113">
        <v>92</v>
      </c>
      <c r="F139" s="113">
        <f>D139*E139</f>
        <v>193108</v>
      </c>
      <c r="G139" s="65"/>
    </row>
    <row r="140" spans="1:7" customHeight="1" ht="14.1">
      <c r="A140" s="105" t="s">
        <v>749</v>
      </c>
      <c r="B140" s="61" t="s">
        <v>750</v>
      </c>
      <c r="C140" s="62" t="s">
        <v>186</v>
      </c>
      <c r="D140" s="63">
        <v>55.895</v>
      </c>
      <c r="E140" s="113">
        <v>1400</v>
      </c>
      <c r="F140" s="113">
        <f>D140*E140</f>
        <v>78253</v>
      </c>
      <c r="G140" s="65"/>
    </row>
    <row r="141" spans="1:7" customHeight="1" ht="14.1">
      <c r="A141" s="105" t="s">
        <v>751</v>
      </c>
      <c r="B141" s="61" t="s">
        <v>752</v>
      </c>
      <c r="C141" s="62" t="s">
        <v>753</v>
      </c>
      <c r="D141" s="63">
        <v>97.45</v>
      </c>
      <c r="E141" s="113">
        <v>0</v>
      </c>
      <c r="F141" s="113">
        <f>D141*E141</f>
        <v>0</v>
      </c>
      <c r="G141" s="65"/>
    </row>
    <row r="142" spans="1:7" customHeight="1" ht="14.1">
      <c r="A142" s="105" t="s">
        <v>754</v>
      </c>
      <c r="B142" s="61" t="s">
        <v>755</v>
      </c>
      <c r="C142" s="62" t="s">
        <v>125</v>
      </c>
      <c r="D142" s="63">
        <v>0.5</v>
      </c>
      <c r="E142" s="113">
        <v>135000</v>
      </c>
      <c r="F142" s="113">
        <f>D142*E142</f>
        <v>67500</v>
      </c>
      <c r="G142" s="65"/>
    </row>
    <row r="143" spans="1:7" customHeight="1" ht="14.1">
      <c r="A143" s="105" t="s">
        <v>756</v>
      </c>
      <c r="B143" s="61" t="s">
        <v>757</v>
      </c>
      <c r="C143" s="62" t="s">
        <v>608</v>
      </c>
      <c r="D143" s="63">
        <v>0.24</v>
      </c>
      <c r="E143" s="113">
        <v>30000</v>
      </c>
      <c r="F143" s="113">
        <f>D143*E143</f>
        <v>7200</v>
      </c>
      <c r="G143" s="65"/>
    </row>
    <row r="144" spans="1:7" customHeight="1" ht="14.1">
      <c r="A144" s="105" t="s">
        <v>758</v>
      </c>
      <c r="B144" s="61" t="s">
        <v>759</v>
      </c>
      <c r="C144" s="62" t="s">
        <v>163</v>
      </c>
      <c r="D144" s="63">
        <v>10</v>
      </c>
      <c r="E144" s="113">
        <v>280000</v>
      </c>
      <c r="F144" s="113">
        <f>D144*E144</f>
        <v>2800000</v>
      </c>
      <c r="G144" s="65"/>
    </row>
    <row r="145" spans="1:7" customHeight="1" ht="14.1">
      <c r="A145" s="105" t="s">
        <v>760</v>
      </c>
      <c r="B145" s="61" t="s">
        <v>761</v>
      </c>
      <c r="C145" s="62" t="s">
        <v>125</v>
      </c>
      <c r="D145" s="63">
        <v>2</v>
      </c>
      <c r="E145" s="113">
        <v>60000</v>
      </c>
      <c r="F145" s="113">
        <f>D145*E145</f>
        <v>120000</v>
      </c>
      <c r="G145" s="65"/>
    </row>
    <row r="146" spans="1:7" customHeight="1" ht="14.1">
      <c r="A146" s="105" t="s">
        <v>762</v>
      </c>
      <c r="B146" s="61" t="s">
        <v>763</v>
      </c>
      <c r="C146" s="62" t="s">
        <v>479</v>
      </c>
      <c r="D146" s="63">
        <v>53.76</v>
      </c>
      <c r="E146" s="113">
        <v>8000</v>
      </c>
      <c r="F146" s="113">
        <f>D146*E146</f>
        <v>430080</v>
      </c>
      <c r="G146" s="65"/>
    </row>
    <row r="147" spans="1:7" customHeight="1" ht="14.1">
      <c r="A147" s="105" t="s">
        <v>764</v>
      </c>
      <c r="B147" s="61" t="s">
        <v>765</v>
      </c>
      <c r="C147" s="62" t="s">
        <v>186</v>
      </c>
      <c r="D147" s="63">
        <v>0.25</v>
      </c>
      <c r="E147" s="113">
        <v>0</v>
      </c>
      <c r="F147" s="113">
        <f>D147*E147</f>
        <v>0</v>
      </c>
      <c r="G147" s="65"/>
    </row>
    <row r="148" spans="1:7" customHeight="1" ht="14.1">
      <c r="A148" s="105" t="s">
        <v>766</v>
      </c>
      <c r="B148" s="61" t="s">
        <v>767</v>
      </c>
      <c r="C148" s="62" t="s">
        <v>186</v>
      </c>
      <c r="D148" s="63">
        <v>0.005</v>
      </c>
      <c r="E148" s="113">
        <v>500000</v>
      </c>
      <c r="F148" s="113">
        <f>D148*E148</f>
        <v>2500</v>
      </c>
      <c r="G148" s="65"/>
    </row>
    <row r="149" spans="1:7" customHeight="1" ht="14.1">
      <c r="A149" s="105" t="s">
        <v>768</v>
      </c>
      <c r="B149" s="61" t="s">
        <v>769</v>
      </c>
      <c r="C149" s="62" t="s">
        <v>186</v>
      </c>
      <c r="D149" s="63">
        <v>0.01</v>
      </c>
      <c r="E149" s="113">
        <v>0</v>
      </c>
      <c r="F149" s="113">
        <f>D149*E149</f>
        <v>0</v>
      </c>
      <c r="G149" s="65"/>
    </row>
    <row r="150" spans="1:7" customHeight="1" ht="14.1">
      <c r="A150" s="105" t="s">
        <v>770</v>
      </c>
      <c r="B150" s="61" t="s">
        <v>771</v>
      </c>
      <c r="C150" s="62" t="s">
        <v>772</v>
      </c>
      <c r="D150" s="63">
        <v>0.01</v>
      </c>
      <c r="E150" s="113">
        <v>250000</v>
      </c>
      <c r="F150" s="113">
        <f>D150*E150</f>
        <v>2500</v>
      </c>
      <c r="G150" s="65"/>
    </row>
    <row r="151" spans="1:7" customHeight="1" ht="14.1">
      <c r="A151" s="105" t="s">
        <v>773</v>
      </c>
      <c r="B151" s="61" t="s">
        <v>774</v>
      </c>
      <c r="C151" s="62" t="s">
        <v>772</v>
      </c>
      <c r="D151" s="63">
        <v>0.03</v>
      </c>
      <c r="E151" s="113">
        <v>250000</v>
      </c>
      <c r="F151" s="113">
        <f>D151*E151</f>
        <v>7500</v>
      </c>
      <c r="G151" s="65"/>
    </row>
    <row r="152" spans="1:7" customHeight="1" ht="14.1">
      <c r="A152" s="105" t="s">
        <v>775</v>
      </c>
      <c r="B152" s="61" t="s">
        <v>774</v>
      </c>
      <c r="C152" s="62" t="s">
        <v>772</v>
      </c>
      <c r="D152" s="63">
        <v>0.01</v>
      </c>
      <c r="E152" s="113">
        <v>250000</v>
      </c>
      <c r="F152" s="113">
        <f>D152*E152</f>
        <v>2500</v>
      </c>
      <c r="G152" s="65"/>
    </row>
    <row r="153" spans="1:7" customHeight="1" ht="14.1">
      <c r="A153" s="105" t="s">
        <v>776</v>
      </c>
      <c r="B153" s="61" t="s">
        <v>777</v>
      </c>
      <c r="C153" s="62" t="s">
        <v>182</v>
      </c>
      <c r="D153" s="63">
        <v>0.5</v>
      </c>
      <c r="E153" s="113">
        <v>19096</v>
      </c>
      <c r="F153" s="113">
        <f>D153*E153</f>
        <v>9548</v>
      </c>
      <c r="G153" s="65"/>
    </row>
    <row r="154" spans="1:7" customHeight="1" ht="14.1">
      <c r="A154" s="105" t="s">
        <v>778</v>
      </c>
      <c r="B154" s="61" t="s">
        <v>779</v>
      </c>
      <c r="C154" s="62" t="s">
        <v>182</v>
      </c>
      <c r="D154" s="63">
        <v>0.02</v>
      </c>
      <c r="E154" s="113">
        <v>11246</v>
      </c>
      <c r="F154" s="113">
        <f>D154*E154</f>
        <v>224.92</v>
      </c>
      <c r="G154" s="65"/>
    </row>
    <row r="155" spans="1:7" customHeight="1" ht="14.1">
      <c r="A155" s="105" t="s">
        <v>780</v>
      </c>
      <c r="B155" s="61" t="s">
        <v>781</v>
      </c>
      <c r="C155" s="62" t="s">
        <v>182</v>
      </c>
      <c r="D155" s="63">
        <v>12.06</v>
      </c>
      <c r="E155" s="113">
        <v>0</v>
      </c>
      <c r="F155" s="113">
        <f>D155*E155</f>
        <v>0</v>
      </c>
      <c r="G155" s="65"/>
    </row>
    <row r="156" spans="1:7" customHeight="1" ht="14.1">
      <c r="A156" s="105" t="s">
        <v>782</v>
      </c>
      <c r="B156" s="61" t="s">
        <v>783</v>
      </c>
      <c r="C156" s="62" t="s">
        <v>182</v>
      </c>
      <c r="D156" s="63">
        <v>0.28</v>
      </c>
      <c r="E156" s="113">
        <v>445000</v>
      </c>
      <c r="F156" s="113">
        <f>D156*E156</f>
        <v>124600</v>
      </c>
      <c r="G156" s="65"/>
    </row>
    <row r="157" spans="1:7" customHeight="1" ht="14.1">
      <c r="A157" s="105" t="s">
        <v>784</v>
      </c>
      <c r="B157" s="61" t="s">
        <v>785</v>
      </c>
      <c r="C157" s="62" t="s">
        <v>505</v>
      </c>
      <c r="D157" s="63">
        <v>0.01</v>
      </c>
      <c r="E157" s="113">
        <v>0</v>
      </c>
      <c r="F157" s="113">
        <f>D157*E157</f>
        <v>0</v>
      </c>
      <c r="G157" s="65"/>
    </row>
    <row r="158" spans="1:7" customHeight="1" ht="14.1">
      <c r="A158" s="105" t="s">
        <v>786</v>
      </c>
      <c r="B158" s="61" t="s">
        <v>787</v>
      </c>
      <c r="C158" s="62" t="s">
        <v>182</v>
      </c>
      <c r="D158" s="63">
        <v>201</v>
      </c>
      <c r="E158" s="113">
        <v>0</v>
      </c>
      <c r="F158" s="113">
        <f>D158*E158</f>
        <v>0</v>
      </c>
      <c r="G158" s="65"/>
    </row>
    <row r="159" spans="1:7" customHeight="1" ht="14.1">
      <c r="A159" s="105" t="s">
        <v>788</v>
      </c>
      <c r="B159" s="61" t="s">
        <v>789</v>
      </c>
      <c r="C159" s="62" t="s">
        <v>163</v>
      </c>
      <c r="D159" s="63">
        <v>0.009</v>
      </c>
      <c r="E159" s="113">
        <v>60000</v>
      </c>
      <c r="F159" s="113">
        <f>D159*E159</f>
        <v>540</v>
      </c>
      <c r="G159" s="65"/>
    </row>
    <row r="160" spans="1:7" customHeight="1" ht="14.1" s="66" customFormat="1">
      <c r="A160" s="107"/>
      <c r="B160" s="68"/>
      <c r="C160" s="69"/>
      <c r="D160" s="70"/>
      <c r="E160" s="114"/>
      <c r="F160" s="115"/>
      <c r="G160" s="65"/>
    </row>
    <row r="161" spans="1:7" customHeight="1" ht="14.1" s="66" customFormat="1">
      <c r="A161" s="110"/>
      <c r="B161" s="74" t="s">
        <v>105</v>
      </c>
      <c r="C161" s="75"/>
      <c r="D161" s="76"/>
      <c r="E161" s="116"/>
      <c r="F161" s="117">
        <f>SUM(F6:F160)</f>
        <v>664912338.98</v>
      </c>
      <c r="G161" s="65"/>
    </row>
    <row r="162" spans="1:7" customHeight="1" ht="8.1">
      <c r="A162" s="26"/>
      <c r="B162" s="19"/>
      <c r="C162" s="20"/>
      <c r="D162" s="59"/>
      <c r="E162" s="21"/>
      <c r="F162" s="21"/>
    </row>
    <row r="163" spans="1:7" customHeight="1" ht="9">
      <c r="A163" s="41"/>
      <c r="B163" s="41"/>
      <c r="C163" s="41"/>
      <c r="D163" s="41"/>
      <c r="E163" s="41"/>
      <c r="F163" s="42" t="inlineStr">
        <is>
          <r>
            <rPr>
              <rFont val="Tahoma"/>
              <b val="false"/>
              <i val="false"/>
              <strike val="false"/>
              <color rgb="FFFFFFFF"/>
              <sz val="6"/>
              <u val="none"/>
            </rPr>
            <t xml:space="preserve">Bảng tính này được tạo bởi trang thông tin tra cứu định mức online tại địa chỉ </t>
          </r>
          <r>
            <rPr>
              <rFont val="Tahoma"/>
              <b val="false"/>
              <i val="false"/>
              <strike val="false"/>
              <color rgb="FFFFFFFF"/>
              <sz val="6"/>
              <u val="single"/>
            </rPr>
            <t xml:space="preserve">http://www.dinhmuconline.com </t>
          </r>
        </is>
      </c>
    </row>
    <row r="164" spans="1:7" customHeight="1" ht="9">
      <c r="A164" s="41"/>
      <c r="B164" s="41"/>
      <c r="C164" s="41"/>
      <c r="D164" s="41"/>
      <c r="E164" s="41"/>
      <c r="F164" s="4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F163" r:id="rId_hyperlink_1"/>
  </hyperlinks>
  <printOptions gridLines="false" gridLinesSet="true" horizontalCentered="true"/>
  <pageMargins left="0.70866141732283" right="0.39370078740157" top="0.47244094488189" bottom="0.51181102362205" header="0.2755905511811" footer="0.23622047244094"/>
  <pageSetup paperSize="9" orientation="portrait" scale="100" fitToHeight="1" fitToWidth="1"/>
  <headerFooter differentOddEven="false" differentFirst="false" scaleWithDoc="true" alignWithMargins="true">
    <oddHeader/>
    <oddFooter>&amp;L&amp;"Arial,nghiêng đậm"&amp;8Tên công ty----&amp;R&amp;"Arial,đậm"&amp;8Trang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Table00</vt:lpstr>
      <vt:lpstr>Table01</vt:lpstr>
      <vt:lpstr>Table02</vt:lpstr>
      <vt:lpstr>Table03.1</vt:lpstr>
      <vt:lpstr>Table03.2</vt:lpstr>
      <vt:lpstr>Table03.3</vt:lpstr>
      <vt:lpstr>Table03.4</vt:lpstr>
      <vt:lpstr>Table03.5</vt:lpstr>
      <vt:lpstr>Table04</vt:lpstr>
      <vt:lpstr>Table05</vt:lpstr>
      <vt:lpstr>Table06</vt:lpstr>
      <vt:lpstr>Table07</vt:lpstr>
      <vt:lpstr>Table08.1</vt:lpstr>
      <vt:lpstr>Table08.2</vt:lpstr>
      <vt:lpstr>Table08.3</vt:lpstr>
      <vt:lpstr>Table08.4</vt:lpstr>
      <vt:lpstr>Table08.5</vt:lpstr>
      <vt:lpstr>Table09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dinhmuconline.com</dc:creator>
  <cp:lastModifiedBy>Le Anh</cp:lastModifiedBy>
  <dcterms:created xsi:type="dcterms:W3CDTF">2013-06-29T09:19:24+07:00</dcterms:created>
  <dcterms:modified xsi:type="dcterms:W3CDTF">2013-10-18T16:49:02+07:00</dcterms:modified>
  <dc:title>Bảng tính dự toán công trình</dc:title>
  <dc:description>Bảng tính này được tạo bởi trang mạng tra cứu định mức online tại địa chỉ http://www.dinhmuconline.com. Quý vị có thể sửa đổi, sao chép nội dung để sử dụng với bất kỳ mục đích nào.</dc:description>
  <dc:subject>Kết quả tính dự toán</dc:subject>
  <cp:keywords/>
  <cp:category/>
</cp:coreProperties>
</file>